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2_03_1800_1_basil_11_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AC13" i="1" s="1"/>
  <c r="V13" i="1"/>
  <c r="X13" i="1"/>
  <c r="Y13" i="1"/>
  <c r="AH13" i="1"/>
  <c r="AJ13" i="1" s="1"/>
  <c r="BG13" i="1"/>
  <c r="E13" i="1" s="1"/>
  <c r="BI13" i="1"/>
  <c r="BJ13" i="1"/>
  <c r="BK13" i="1"/>
  <c r="BP13" i="1"/>
  <c r="BQ13" i="1" s="1"/>
  <c r="BS13" i="1"/>
  <c r="CA13" i="1"/>
  <c r="O13" i="1" s="1"/>
  <c r="CB13" i="1"/>
  <c r="CC13" i="1"/>
  <c r="P13" i="1" s="1"/>
  <c r="CD13" i="1"/>
  <c r="CE13" i="1"/>
  <c r="Q14" i="1"/>
  <c r="V14" i="1"/>
  <c r="CB14" i="1" s="1"/>
  <c r="X14" i="1"/>
  <c r="Y14" i="1"/>
  <c r="AC14" i="1"/>
  <c r="AH14" i="1"/>
  <c r="AJ14" i="1" s="1"/>
  <c r="BG14" i="1"/>
  <c r="E14" i="1" s="1"/>
  <c r="BI14" i="1"/>
  <c r="BJ14" i="1"/>
  <c r="BK14" i="1"/>
  <c r="BP14" i="1"/>
  <c r="BQ14" i="1" s="1"/>
  <c r="BT14" i="1" s="1"/>
  <c r="BS14" i="1"/>
  <c r="CA14" i="1"/>
  <c r="O14" i="1" s="1"/>
  <c r="CC14" i="1"/>
  <c r="P14" i="1" s="1"/>
  <c r="CD14" i="1"/>
  <c r="CE14" i="1"/>
  <c r="Q15" i="1"/>
  <c r="V15" i="1"/>
  <c r="CB15" i="1" s="1"/>
  <c r="X15" i="1"/>
  <c r="Y15" i="1"/>
  <c r="AH15" i="1"/>
  <c r="AJ15" i="1" s="1"/>
  <c r="BG15" i="1"/>
  <c r="E15" i="1" s="1"/>
  <c r="BI15" i="1"/>
  <c r="BJ15" i="1"/>
  <c r="BK15" i="1"/>
  <c r="BP15" i="1"/>
  <c r="BQ15" i="1" s="1"/>
  <c r="BT15" i="1" s="1"/>
  <c r="BS15" i="1"/>
  <c r="CA15" i="1"/>
  <c r="O15" i="1" s="1"/>
  <c r="CC15" i="1"/>
  <c r="P15" i="1" s="1"/>
  <c r="CD15" i="1"/>
  <c r="CE15" i="1"/>
  <c r="Q16" i="1"/>
  <c r="AC16" i="1" s="1"/>
  <c r="V16" i="1"/>
  <c r="CB16" i="1" s="1"/>
  <c r="X16" i="1"/>
  <c r="Y16" i="1"/>
  <c r="AH16" i="1"/>
  <c r="AJ16" i="1" s="1"/>
  <c r="BG16" i="1"/>
  <c r="BH16" i="1" s="1"/>
  <c r="BI16" i="1"/>
  <c r="BJ16" i="1"/>
  <c r="BK16" i="1"/>
  <c r="BP16" i="1"/>
  <c r="BQ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S17" i="1"/>
  <c r="CA17" i="1"/>
  <c r="O17" i="1" s="1"/>
  <c r="CC17" i="1"/>
  <c r="P17" i="1" s="1"/>
  <c r="CD17" i="1"/>
  <c r="CE17" i="1"/>
  <c r="Q18" i="1"/>
  <c r="V18" i="1"/>
  <c r="CB18" i="1" s="1"/>
  <c r="X18" i="1"/>
  <c r="Y18" i="1"/>
  <c r="AC18" i="1"/>
  <c r="AH18" i="1"/>
  <c r="AJ18" i="1" s="1"/>
  <c r="BG18" i="1"/>
  <c r="E18" i="1" s="1"/>
  <c r="BI18" i="1"/>
  <c r="BJ18" i="1"/>
  <c r="BK18" i="1"/>
  <c r="BP18" i="1"/>
  <c r="BQ18" i="1" s="1"/>
  <c r="BS18" i="1"/>
  <c r="CA18" i="1"/>
  <c r="O18" i="1" s="1"/>
  <c r="CC18" i="1"/>
  <c r="P18" i="1" s="1"/>
  <c r="CD18" i="1"/>
  <c r="CE18" i="1"/>
  <c r="Q19" i="1"/>
  <c r="AC19" i="1" s="1"/>
  <c r="V19" i="1"/>
  <c r="CB19" i="1" s="1"/>
  <c r="X19" i="1"/>
  <c r="Y19" i="1"/>
  <c r="AH19" i="1"/>
  <c r="AJ19" i="1" s="1"/>
  <c r="BG19" i="1"/>
  <c r="E19" i="1" s="1"/>
  <c r="BI19" i="1"/>
  <c r="BJ19" i="1"/>
  <c r="BK19" i="1"/>
  <c r="BP19" i="1"/>
  <c r="BQ19" i="1" s="1"/>
  <c r="BT19" i="1" s="1"/>
  <c r="BS19" i="1"/>
  <c r="CA19" i="1"/>
  <c r="O19" i="1" s="1"/>
  <c r="CC19" i="1"/>
  <c r="P19" i="1" s="1"/>
  <c r="CD19" i="1"/>
  <c r="CE19" i="1"/>
  <c r="O20" i="1"/>
  <c r="Q20" i="1"/>
  <c r="AC20" i="1" s="1"/>
  <c r="V20" i="1"/>
  <c r="CB20" i="1" s="1"/>
  <c r="X20" i="1"/>
  <c r="Y20" i="1"/>
  <c r="AH20" i="1"/>
  <c r="AJ20" i="1" s="1"/>
  <c r="BG20" i="1"/>
  <c r="BH20" i="1" s="1"/>
  <c r="BI20" i="1"/>
  <c r="BJ20" i="1"/>
  <c r="BK20" i="1"/>
  <c r="BP20" i="1"/>
  <c r="BQ20" i="1" s="1"/>
  <c r="BT20" i="1" s="1"/>
  <c r="BS20" i="1"/>
  <c r="CA20" i="1"/>
  <c r="CC20" i="1"/>
  <c r="P20" i="1" s="1"/>
  <c r="CD20" i="1"/>
  <c r="CE20" i="1"/>
  <c r="Q21" i="1"/>
  <c r="AC21" i="1" s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/>
  <c r="BS21" i="1"/>
  <c r="CA21" i="1"/>
  <c r="O21" i="1" s="1"/>
  <c r="CC21" i="1"/>
  <c r="P21" i="1" s="1"/>
  <c r="CD21" i="1"/>
  <c r="CE21" i="1"/>
  <c r="Q22" i="1"/>
  <c r="AC22" i="1" s="1"/>
  <c r="V22" i="1"/>
  <c r="CB22" i="1" s="1"/>
  <c r="X22" i="1"/>
  <c r="Y22" i="1"/>
  <c r="AH22" i="1"/>
  <c r="AJ22" i="1" s="1"/>
  <c r="BG22" i="1"/>
  <c r="E22" i="1" s="1"/>
  <c r="BI22" i="1"/>
  <c r="BJ22" i="1"/>
  <c r="BK22" i="1"/>
  <c r="BP22" i="1"/>
  <c r="BQ22" i="1"/>
  <c r="BT22" i="1" s="1"/>
  <c r="BS22" i="1"/>
  <c r="CA22" i="1"/>
  <c r="O22" i="1" s="1"/>
  <c r="CC22" i="1"/>
  <c r="P22" i="1" s="1"/>
  <c r="CD22" i="1"/>
  <c r="CE22" i="1"/>
  <c r="Q23" i="1"/>
  <c r="V23" i="1"/>
  <c r="CB23" i="1" s="1"/>
  <c r="X23" i="1"/>
  <c r="Y23" i="1"/>
  <c r="AC23" i="1"/>
  <c r="AH23" i="1"/>
  <c r="AJ23" i="1" s="1"/>
  <c r="BG23" i="1"/>
  <c r="E23" i="1" s="1"/>
  <c r="BI23" i="1"/>
  <c r="BJ23" i="1"/>
  <c r="BK23" i="1"/>
  <c r="BP23" i="1"/>
  <c r="BQ23" i="1"/>
  <c r="BS23" i="1"/>
  <c r="CA23" i="1"/>
  <c r="O23" i="1" s="1"/>
  <c r="CC23" i="1"/>
  <c r="P23" i="1" s="1"/>
  <c r="CD23" i="1"/>
  <c r="CE23" i="1"/>
  <c r="Q24" i="1"/>
  <c r="V24" i="1"/>
  <c r="CB24" i="1" s="1"/>
  <c r="X24" i="1"/>
  <c r="Y24" i="1"/>
  <c r="AH24" i="1"/>
  <c r="AJ24" i="1" s="1"/>
  <c r="BG24" i="1"/>
  <c r="BH24" i="1" s="1"/>
  <c r="BI24" i="1"/>
  <c r="BJ24" i="1"/>
  <c r="BK24" i="1"/>
  <c r="BP24" i="1"/>
  <c r="BQ24" i="1"/>
  <c r="BT24" i="1" s="1"/>
  <c r="BS24" i="1"/>
  <c r="CA24" i="1"/>
  <c r="O24" i="1" s="1"/>
  <c r="CC24" i="1"/>
  <c r="P24" i="1" s="1"/>
  <c r="CD24" i="1"/>
  <c r="CE24" i="1"/>
  <c r="Q25" i="1"/>
  <c r="V25" i="1"/>
  <c r="X25" i="1"/>
  <c r="Y25" i="1"/>
  <c r="AH25" i="1"/>
  <c r="AJ25" i="1" s="1"/>
  <c r="BG25" i="1"/>
  <c r="E25" i="1" s="1"/>
  <c r="BI25" i="1"/>
  <c r="BJ25" i="1"/>
  <c r="BK25" i="1"/>
  <c r="BP25" i="1"/>
  <c r="BQ25" i="1" s="1"/>
  <c r="BS25" i="1"/>
  <c r="CA25" i="1"/>
  <c r="O25" i="1" s="1"/>
  <c r="CB25" i="1"/>
  <c r="CC25" i="1"/>
  <c r="P25" i="1" s="1"/>
  <c r="CD25" i="1"/>
  <c r="CE25" i="1"/>
  <c r="AC24" i="1" l="1"/>
  <c r="BL20" i="1"/>
  <c r="AF20" i="1" s="1"/>
  <c r="BM20" i="1" s="1"/>
  <c r="BT17" i="1"/>
  <c r="BH14" i="1"/>
  <c r="AD14" i="1" s="1"/>
  <c r="BH22" i="1"/>
  <c r="AD22" i="1" s="1"/>
  <c r="BT16" i="1"/>
  <c r="AC17" i="1"/>
  <c r="BL24" i="1"/>
  <c r="AF24" i="1" s="1"/>
  <c r="BM24" i="1" s="1"/>
  <c r="BN24" i="1" s="1"/>
  <c r="BO24" i="1" s="1"/>
  <c r="BR24" i="1" s="1"/>
  <c r="F24" i="1" s="1"/>
  <c r="BU24" i="1" s="1"/>
  <c r="BT21" i="1"/>
  <c r="BT18" i="1"/>
  <c r="BL16" i="1"/>
  <c r="AF16" i="1" s="1"/>
  <c r="BM16" i="1" s="1"/>
  <c r="BN16" i="1" s="1"/>
  <c r="BO16" i="1" s="1"/>
  <c r="BR16" i="1" s="1"/>
  <c r="F16" i="1" s="1"/>
  <c r="BU16" i="1" s="1"/>
  <c r="BT13" i="1"/>
  <c r="AC25" i="1"/>
  <c r="BT23" i="1"/>
  <c r="AC15" i="1"/>
  <c r="BT25" i="1"/>
  <c r="W15" i="1"/>
  <c r="BY15" i="1"/>
  <c r="BY25" i="1"/>
  <c r="W25" i="1"/>
  <c r="W18" i="1"/>
  <c r="BY18" i="1"/>
  <c r="W22" i="1"/>
  <c r="BY22" i="1"/>
  <c r="AD24" i="1"/>
  <c r="BY17" i="1"/>
  <c r="W17" i="1"/>
  <c r="W19" i="1"/>
  <c r="BY19" i="1"/>
  <c r="AE16" i="1"/>
  <c r="AE20" i="1"/>
  <c r="BN20" i="1"/>
  <c r="BO20" i="1" s="1"/>
  <c r="BR20" i="1" s="1"/>
  <c r="F20" i="1" s="1"/>
  <c r="BU20" i="1" s="1"/>
  <c r="W23" i="1"/>
  <c r="BY23" i="1"/>
  <c r="AD16" i="1"/>
  <c r="BY14" i="1"/>
  <c r="W14" i="1"/>
  <c r="AD20" i="1"/>
  <c r="BY13" i="1"/>
  <c r="W13" i="1"/>
  <c r="BY21" i="1"/>
  <c r="W21" i="1"/>
  <c r="E24" i="1"/>
  <c r="BH23" i="1"/>
  <c r="BL23" i="1" s="1"/>
  <c r="AF23" i="1" s="1"/>
  <c r="BM23" i="1" s="1"/>
  <c r="E20" i="1"/>
  <c r="BH19" i="1"/>
  <c r="E16" i="1"/>
  <c r="BH15" i="1"/>
  <c r="BL15" i="1" s="1"/>
  <c r="AF15" i="1" s="1"/>
  <c r="BM15" i="1" s="1"/>
  <c r="BH18" i="1"/>
  <c r="BH25" i="1"/>
  <c r="BH21" i="1"/>
  <c r="BL21" i="1" s="1"/>
  <c r="AF21" i="1" s="1"/>
  <c r="BM21" i="1" s="1"/>
  <c r="BH17" i="1"/>
  <c r="BL17" i="1" s="1"/>
  <c r="AF17" i="1" s="1"/>
  <c r="BM17" i="1" s="1"/>
  <c r="BH13" i="1"/>
  <c r="BL13" i="1" s="1"/>
  <c r="AF13" i="1" s="1"/>
  <c r="BM13" i="1" s="1"/>
  <c r="AE24" i="1" l="1"/>
  <c r="BL14" i="1"/>
  <c r="AF14" i="1" s="1"/>
  <c r="BM14" i="1" s="1"/>
  <c r="BL22" i="1"/>
  <c r="AF22" i="1" s="1"/>
  <c r="BM22" i="1" s="1"/>
  <c r="BX24" i="1"/>
  <c r="BX16" i="1"/>
  <c r="BX20" i="1"/>
  <c r="BN17" i="1"/>
  <c r="BO17" i="1" s="1"/>
  <c r="BR17" i="1" s="1"/>
  <c r="F17" i="1" s="1"/>
  <c r="BU17" i="1" s="1"/>
  <c r="G17" i="1" s="1"/>
  <c r="AE17" i="1"/>
  <c r="AE23" i="1"/>
  <c r="BN23" i="1"/>
  <c r="BO23" i="1" s="1"/>
  <c r="BR23" i="1" s="1"/>
  <c r="F23" i="1" s="1"/>
  <c r="BU23" i="1" s="1"/>
  <c r="G23" i="1" s="1"/>
  <c r="BN21" i="1"/>
  <c r="BO21" i="1" s="1"/>
  <c r="BR21" i="1" s="1"/>
  <c r="F21" i="1" s="1"/>
  <c r="BU21" i="1" s="1"/>
  <c r="G21" i="1" s="1"/>
  <c r="AE21" i="1"/>
  <c r="BN13" i="1"/>
  <c r="BO13" i="1" s="1"/>
  <c r="BR13" i="1" s="1"/>
  <c r="F13" i="1" s="1"/>
  <c r="BU13" i="1" s="1"/>
  <c r="G13" i="1" s="1"/>
  <c r="AE13" i="1"/>
  <c r="AD25" i="1"/>
  <c r="AD18" i="1"/>
  <c r="BL18" i="1"/>
  <c r="AF18" i="1" s="1"/>
  <c r="BM18" i="1" s="1"/>
  <c r="AE15" i="1"/>
  <c r="BN15" i="1"/>
  <c r="BO15" i="1" s="1"/>
  <c r="BR15" i="1" s="1"/>
  <c r="F15" i="1" s="1"/>
  <c r="BU15" i="1" s="1"/>
  <c r="G15" i="1" s="1"/>
  <c r="AD15" i="1"/>
  <c r="BY16" i="1"/>
  <c r="BZ16" i="1"/>
  <c r="W16" i="1"/>
  <c r="AD19" i="1"/>
  <c r="G24" i="1"/>
  <c r="AD13" i="1"/>
  <c r="BY20" i="1"/>
  <c r="BZ20" i="1" s="1"/>
  <c r="W20" i="1"/>
  <c r="G20" i="1"/>
  <c r="BL25" i="1"/>
  <c r="AF25" i="1" s="1"/>
  <c r="BM25" i="1" s="1"/>
  <c r="AD17" i="1"/>
  <c r="AD23" i="1"/>
  <c r="AD21" i="1"/>
  <c r="BY24" i="1"/>
  <c r="BZ24" i="1" s="1"/>
  <c r="W24" i="1"/>
  <c r="G16" i="1"/>
  <c r="BL19" i="1"/>
  <c r="AF19" i="1" s="1"/>
  <c r="BM19" i="1" s="1"/>
  <c r="BX17" i="1" l="1"/>
  <c r="BZ17" i="1" s="1"/>
  <c r="AE22" i="1"/>
  <c r="BN22" i="1"/>
  <c r="BO22" i="1" s="1"/>
  <c r="BR22" i="1" s="1"/>
  <c r="F22" i="1" s="1"/>
  <c r="BU22" i="1" s="1"/>
  <c r="G22" i="1" s="1"/>
  <c r="BN14" i="1"/>
  <c r="BO14" i="1" s="1"/>
  <c r="BR14" i="1" s="1"/>
  <c r="F14" i="1" s="1"/>
  <c r="AE14" i="1"/>
  <c r="BX21" i="1"/>
  <c r="BZ21" i="1" s="1"/>
  <c r="BX23" i="1"/>
  <c r="BZ23" i="1" s="1"/>
  <c r="BW15" i="1"/>
  <c r="BV15" i="1"/>
  <c r="BV13" i="1"/>
  <c r="BW13" i="1"/>
  <c r="AE19" i="1"/>
  <c r="BN19" i="1"/>
  <c r="BO19" i="1" s="1"/>
  <c r="BR19" i="1" s="1"/>
  <c r="F19" i="1" s="1"/>
  <c r="BV21" i="1"/>
  <c r="BW21" i="1"/>
  <c r="BV20" i="1"/>
  <c r="BW20" i="1"/>
  <c r="BV16" i="1"/>
  <c r="BW16" i="1"/>
  <c r="BW23" i="1"/>
  <c r="BV23" i="1"/>
  <c r="BN18" i="1"/>
  <c r="BO18" i="1" s="1"/>
  <c r="BR18" i="1" s="1"/>
  <c r="F18" i="1" s="1"/>
  <c r="BU18" i="1" s="1"/>
  <c r="G18" i="1" s="1"/>
  <c r="AE18" i="1"/>
  <c r="BX13" i="1"/>
  <c r="BZ13" i="1" s="1"/>
  <c r="BV24" i="1"/>
  <c r="BW24" i="1"/>
  <c r="BN25" i="1"/>
  <c r="BO25" i="1" s="1"/>
  <c r="BR25" i="1" s="1"/>
  <c r="F25" i="1" s="1"/>
  <c r="BU25" i="1" s="1"/>
  <c r="G25" i="1" s="1"/>
  <c r="AE25" i="1"/>
  <c r="BX15" i="1"/>
  <c r="BZ15" i="1" s="1"/>
  <c r="BV17" i="1"/>
  <c r="BW17" i="1"/>
  <c r="BU14" i="1" l="1"/>
  <c r="G14" i="1" s="1"/>
  <c r="BX14" i="1"/>
  <c r="BZ14" i="1" s="1"/>
  <c r="BV22" i="1"/>
  <c r="BW22" i="1"/>
  <c r="BX22" i="1"/>
  <c r="BZ22" i="1" s="1"/>
  <c r="BX25" i="1"/>
  <c r="BZ25" i="1" s="1"/>
  <c r="BV18" i="1"/>
  <c r="BW18" i="1"/>
  <c r="BU19" i="1"/>
  <c r="G19" i="1" s="1"/>
  <c r="BX19" i="1"/>
  <c r="BZ19" i="1" s="1"/>
  <c r="BV25" i="1"/>
  <c r="BW25" i="1"/>
  <c r="BX18" i="1"/>
  <c r="BZ18" i="1" s="1"/>
  <c r="BV14" i="1" l="1"/>
  <c r="BW14" i="1"/>
  <c r="BW19" i="1"/>
  <c r="BV19" i="1"/>
</calcChain>
</file>

<file path=xl/sharedStrings.xml><?xml version="1.0" encoding="utf-8"?>
<sst xmlns="http://schemas.openxmlformats.org/spreadsheetml/2006/main" count="193" uniqueCount="112">
  <si>
    <t>OPEN 6.3.4</t>
  </si>
  <si>
    <t>Mon Feb  3 2020 12:40:59</t>
  </si>
  <si>
    <t>Unit=</t>
  </si>
  <si>
    <t>PSC-0223</t>
  </si>
  <si>
    <t>LCF=</t>
  </si>
  <si>
    <t>LCF-2124</t>
  </si>
  <si>
    <t>LCFCals=</t>
  </si>
  <si>
    <t>LightSource=</t>
  </si>
  <si>
    <t>6400-40 Fluorometer</t>
  </si>
  <si>
    <t>A/D AvgTime=</t>
  </si>
  <si>
    <t>Config=</t>
  </si>
  <si>
    <t>/User/Configs/UserPrefs/LCF2124.xml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</si>
  <si>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</si>
  <si>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</si>
  <si>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</si>
  <si>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</si>
  <si>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</si>
  <si>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</si>
  <si>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</si>
  <si>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</si>
  <si>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</si>
  <si>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</si>
  <si>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</si>
  <si>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</si>
  <si>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</si>
  <si>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</si>
  <si>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</si>
  <si>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</si>
  <si>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</si>
  <si>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</si>
  <si>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</si>
  <si>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</si>
  <si>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</si>
  <si>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</si>
  <si>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</si>
  <si>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</si>
  <si>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</si>
  <si>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</si>
  <si>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</si>
  <si>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</si>
  <si>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</si>
  <si>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</si>
  <si>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</si>
  <si>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</si>
  <si>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</si>
  <si>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</si>
  <si>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</si>
  <si>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</si>
  <si>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</si>
  <si>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</si>
  <si>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</si>
  <si>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</si>
  <si>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</si>
  <si>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</si>
  <si>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</si>
  <si>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</si>
  <si>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</si>
  <si>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</si>
  <si>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</si>
  <si>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</si>
  <si>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</si>
  <si>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</si>
  <si>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</si>
  <si>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</si>
  <si>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</si>
  <si>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</si>
  <si>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</si>
  <si>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</si>
  <si>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</si>
  <si>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</si>
  <si>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</si>
  <si>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</si>
  <si>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</si>
  <si>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</si>
  <si>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</si>
  <si>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</si>
  <si>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</si>
  <si>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</si>
  <si>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</si>
  <si>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</si>
  <si>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</si>
  <si>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</si>
  <si>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</si>
  <si>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</si>
  <si>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</si>
  <si>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</si>
  <si>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</si>
  <si>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</si>
  <si>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</si>
  <si>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</si>
  <si>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</si>
  <si>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</si>
  <si>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</si>
  <si>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</si>
  <si>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</si>
  <si>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</si>
  <si>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12:46:15</t>
  </si>
  <si>
    <t>13:00:29</t>
  </si>
  <si>
    <t>13:01:48</t>
  </si>
  <si>
    <t>13:03:17</t>
  </si>
  <si>
    <t>13:04:54</t>
  </si>
  <si>
    <t>13:06:22</t>
  </si>
  <si>
    <t>13:07:59</t>
  </si>
  <si>
    <t>13:09:43</t>
  </si>
  <si>
    <t>13:11:06</t>
  </si>
  <si>
    <t>13:12:22</t>
  </si>
  <si>
    <t>13:13:47</t>
  </si>
  <si>
    <t>13:15:19</t>
  </si>
  <si>
    <t>13:36:02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</si>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</sst>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topLeftCell="A10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-1.9199999570846558</v>
      </c>
      <c r="C5" s="1">
        <v>-0.30000001192092896</v>
      </c>
      <c r="D5" s="1">
        <v>-2940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401.50000217091292</v>
      </c>
      <c r="D13" s="1">
        <v>0</v>
      </c>
      <c r="E13">
        <f t="shared" ref="E13:E25" si="0">(AN13-AO13*(1000-AP13)/(1000-AQ13))*BG13</f>
        <v>12.924349362673276</v>
      </c>
      <c r="F13">
        <f t="shared" ref="F13:F25" si="1">IF(BR13&lt;&gt;0,1/(1/BR13-1/AJ13),0)</f>
        <v>0.23467557521408286</v>
      </c>
      <c r="G13">
        <f t="shared" ref="G13:G25" si="2">((BU13-BH13/2)*AO13-E13)/(BU13+BH13/2)</f>
        <v>296.87052054228542</v>
      </c>
      <c r="H13" s="1">
        <v>33</v>
      </c>
      <c r="I13" s="1">
        <v>0</v>
      </c>
      <c r="J13" s="1">
        <v>350.17218017578125</v>
      </c>
      <c r="K13" s="1">
        <v>1942.1405029296875</v>
      </c>
      <c r="L13" s="1">
        <v>0</v>
      </c>
      <c r="M13" s="1">
        <v>1371.332763671875</v>
      </c>
      <c r="N13" s="1">
        <v>385.37451171875</v>
      </c>
      <c r="O13">
        <f t="shared" ref="O13:O25" si="3">CA13/K13</f>
        <v>0.81969781298132027</v>
      </c>
      <c r="P13">
        <f t="shared" ref="P13:P25" si="4">CC13/M13</f>
        <v>1</v>
      </c>
      <c r="Q13">
        <f t="shared" ref="Q13:Q25" si="5">(M13-N13)/M13</f>
        <v>0.71897811973304515</v>
      </c>
      <c r="R13" s="1">
        <v>-1</v>
      </c>
      <c r="S13" s="1">
        <v>0.87</v>
      </c>
      <c r="T13" s="1">
        <v>0.92</v>
      </c>
      <c r="U13" s="1">
        <v>9.5343151092529297</v>
      </c>
      <c r="V13">
        <f t="shared" ref="V13:V25" si="6">(U13*T13+(100-U13)*S13)/100</f>
        <v>0.87476715755462631</v>
      </c>
      <c r="W13">
        <f t="shared" ref="W13:W25" si="7">(E13-R13)/CB13</f>
        <v>3.7018088231265414E-2</v>
      </c>
      <c r="X13">
        <f t="shared" ref="X13:X25" si="8">(M13-N13)/(M13-L13)</f>
        <v>0.71897811973304515</v>
      </c>
      <c r="Y13">
        <f t="shared" ref="Y13:Y25" si="9">(K13-M13)/(K13-L13)</f>
        <v>0.29390651108751309</v>
      </c>
      <c r="Z13">
        <f t="shared" ref="Z13:Z24" si="10">($K$25-M13)/M13</f>
        <v>0.41624305520814658</v>
      </c>
      <c r="AA13" s="1">
        <v>1.6157558187842369E-2</v>
      </c>
      <c r="AB13" s="1">
        <v>0.5</v>
      </c>
      <c r="AC13">
        <f t="shared" ref="AC13:AC25" si="11">Q13*AB13*V13*AA13</f>
        <v>5.0810547700620963E-3</v>
      </c>
      <c r="AD13">
        <f t="shared" ref="AD13:AD25" si="12">BH13*1000</f>
        <v>3.0944614364569181</v>
      </c>
      <c r="AE13">
        <f t="shared" ref="AE13:AE25" si="13">(BM13-BS13)</f>
        <v>1.336432858885924</v>
      </c>
      <c r="AF13">
        <f t="shared" ref="AF13:AF25" si="14">(AL13+BL13*D13)</f>
        <v>22.37541389465332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22.569267272949219</v>
      </c>
      <c r="AL13" s="1">
        <v>22.37541389465332</v>
      </c>
      <c r="AM13" s="1">
        <v>23.013738632202148</v>
      </c>
      <c r="AN13" s="1">
        <v>400.00430297851563</v>
      </c>
      <c r="AO13" s="1">
        <v>394.343017578125</v>
      </c>
      <c r="AP13" s="1">
        <v>12.43970775604248</v>
      </c>
      <c r="AQ13" s="1">
        <v>13.661323547363281</v>
      </c>
      <c r="AR13" s="1">
        <v>45.691940307617188</v>
      </c>
      <c r="AS13" s="1">
        <v>50.179023742675781</v>
      </c>
      <c r="AT13" s="1">
        <v>499.69671630859375</v>
      </c>
      <c r="AU13" s="1">
        <v>430</v>
      </c>
      <c r="AV13" s="1">
        <v>0.45524051785469055</v>
      </c>
      <c r="AW13" s="1">
        <v>100.90086364746094</v>
      </c>
      <c r="AX13" s="1">
        <v>0.51773089170455933</v>
      </c>
      <c r="AY13" s="1">
        <v>-8.8151738047599792E-2</v>
      </c>
      <c r="AZ13" s="1">
        <v>0.66666668653488159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2.4984835815429682</v>
      </c>
      <c r="BH13">
        <f t="shared" ref="BH13:BH25" si="18">(AQ13-AP13)/(1000-AQ13)*BG13</f>
        <v>3.0944614364569181E-3</v>
      </c>
      <c r="BI13">
        <f t="shared" ref="BI13:BI25" si="19">(AL13+273.15)</f>
        <v>295.5254138946533</v>
      </c>
      <c r="BJ13">
        <f t="shared" ref="BJ13:BJ25" si="20">(AK13+273.15)</f>
        <v>295.7192672729492</v>
      </c>
      <c r="BK13">
        <f t="shared" ref="BK13:BK25" si="21">(AU13*BC13+AV13*BD13)*BE13</f>
        <v>68.799998462200165</v>
      </c>
      <c r="BL13">
        <f t="shared" ref="BL13:BL25" si="22">((BK13+0.00000010773*(BJ13^4-BI13^4))-BH13*44100)/(AH13*51.4+0.00000043092*BI13^3)</f>
        <v>-0.26216908833096775</v>
      </c>
      <c r="BM13">
        <f t="shared" ref="BM13:BM25" si="23">0.61365*EXP(17.502*AF13/(240.97+AF13))</f>
        <v>2.7148722033822739</v>
      </c>
      <c r="BN13">
        <f t="shared" ref="BN13:BN25" si="24">BM13*1000/AW13</f>
        <v>26.906332663987961</v>
      </c>
      <c r="BO13">
        <f t="shared" ref="BO13:BO25" si="25">(BN13-AQ13)</f>
        <v>13.245009116624679</v>
      </c>
      <c r="BP13">
        <f t="shared" ref="BP13:BP25" si="26">IF(D13,AL13,(AK13+AL13)/2)</f>
        <v>22.47234058380127</v>
      </c>
      <c r="BQ13">
        <f t="shared" ref="BQ13:BQ25" si="27">0.61365*EXP(17.502*BP13/(240.97+BP13))</f>
        <v>2.7309161869710703</v>
      </c>
      <c r="BR13">
        <f t="shared" ref="BR13:BR25" si="28">IF(BO13&lt;&gt;0,(1000-(BN13+AQ13)/2)/BO13*BH13,0)</f>
        <v>0.22889330508613287</v>
      </c>
      <c r="BS13">
        <f t="shared" ref="BS13:BS25" si="29">AQ13*AW13/1000</f>
        <v>1.3784393444963499</v>
      </c>
      <c r="BT13">
        <f t="shared" ref="BT13:BT25" si="30">(BQ13-BS13)</f>
        <v>1.3524768424747204</v>
      </c>
      <c r="BU13">
        <f t="shared" ref="BU13:BU25" si="31">1/(1.6/F13+1.37/AJ13)</f>
        <v>0.14356681738196544</v>
      </c>
      <c r="BV13">
        <f t="shared" ref="BV13:BV25" si="32">G13*AW13*0.001</f>
        <v>29.954491914187894</v>
      </c>
      <c r="BW13">
        <f t="shared" ref="BW13:BW25" si="33">G13/AO13</f>
        <v>0.75282306851920133</v>
      </c>
      <c r="BX13">
        <f t="shared" ref="BX13:BX25" si="34">(1-BH13*AW13/BM13/F13)*100</f>
        <v>50.992485579280157</v>
      </c>
      <c r="BY13">
        <f t="shared" ref="BY13:BY25" si="35">(AO13-E13/(AJ13/1.35))</f>
        <v>392.46482615519335</v>
      </c>
      <c r="BZ13">
        <f t="shared" ref="BZ13:BZ25" si="36">E13*BX13/100/BY13</f>
        <v>1.6792452586237322E-2</v>
      </c>
      <c r="CA13">
        <f t="shared" ref="CA13:CA25" si="37">(K13-J13)</f>
        <v>1591.9683227539063</v>
      </c>
      <c r="CB13">
        <f t="shared" ref="CB13:CB25" si="38">AU13*V13</f>
        <v>376.1498777484893</v>
      </c>
      <c r="CC13">
        <f t="shared" ref="CC13:CC25" si="39">(M13-L13)</f>
        <v>1371.332763671875</v>
      </c>
      <c r="CD13">
        <f t="shared" ref="CD13:CD25" si="40">(M13-N13)/(M13-J13)</f>
        <v>0.96552713440774574</v>
      </c>
      <c r="CE13">
        <f t="shared" ref="CE13:CE25" si="41">(K13-M13)/(K13-J13)</f>
        <v>0.35855470934898154</v>
      </c>
    </row>
    <row r="14" spans="1:83" x14ac:dyDescent="0.25">
      <c r="A14" s="1">
        <v>2</v>
      </c>
      <c r="B14" s="1" t="s">
        <v>97</v>
      </c>
      <c r="C14" s="1">
        <v>1256.5000021709129</v>
      </c>
      <c r="D14" s="1">
        <v>0</v>
      </c>
      <c r="E14">
        <f t="shared" si="0"/>
        <v>18.369895449723018</v>
      </c>
      <c r="F14">
        <f t="shared" si="1"/>
        <v>0.19826330027046607</v>
      </c>
      <c r="G14">
        <f t="shared" si="2"/>
        <v>232.66801671554853</v>
      </c>
      <c r="H14" s="1">
        <v>34</v>
      </c>
      <c r="I14" s="1">
        <v>0</v>
      </c>
      <c r="J14" s="1">
        <v>350.17218017578125</v>
      </c>
      <c r="K14" s="1">
        <v>1942.1405029296875</v>
      </c>
      <c r="L14" s="1">
        <v>0</v>
      </c>
      <c r="M14" s="1">
        <v>609.95404052734375</v>
      </c>
      <c r="N14" s="1">
        <v>466.02130126953125</v>
      </c>
      <c r="O14">
        <f t="shared" si="3"/>
        <v>0.81969781298132027</v>
      </c>
      <c r="P14">
        <f t="shared" si="4"/>
        <v>1</v>
      </c>
      <c r="Q14">
        <f t="shared" si="5"/>
        <v>0.23597308927304353</v>
      </c>
      <c r="R14" s="1">
        <v>-1</v>
      </c>
      <c r="S14" s="1">
        <v>0.87</v>
      </c>
      <c r="T14" s="1">
        <v>0.92</v>
      </c>
      <c r="U14" s="1">
        <v>10.032867431640625</v>
      </c>
      <c r="V14">
        <f t="shared" si="6"/>
        <v>0.87501643371582039</v>
      </c>
      <c r="W14">
        <f t="shared" si="7"/>
        <v>1.7028159703739998E-2</v>
      </c>
      <c r="X14">
        <f t="shared" si="8"/>
        <v>0.23597308927304353</v>
      </c>
      <c r="Y14">
        <f t="shared" si="9"/>
        <v>0.68593722256075806</v>
      </c>
      <c r="Z14">
        <f t="shared" si="10"/>
        <v>2.1840767892128143</v>
      </c>
      <c r="AA14" s="1">
        <v>1299.2615966796875</v>
      </c>
      <c r="AB14" s="1">
        <v>0.5</v>
      </c>
      <c r="AC14">
        <f t="shared" si="11"/>
        <v>134.13598228758687</v>
      </c>
      <c r="AD14">
        <f t="shared" si="12"/>
        <v>3.3393686479788971</v>
      </c>
      <c r="AE14">
        <f t="shared" si="13"/>
        <v>1.6963756539081984</v>
      </c>
      <c r="AF14">
        <f t="shared" si="14"/>
        <v>24.742288589477539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22.777935028076172</v>
      </c>
      <c r="AL14" s="1">
        <v>24.742288589477539</v>
      </c>
      <c r="AM14" s="1">
        <v>23.013816833496094</v>
      </c>
      <c r="AN14" s="1">
        <v>400.08175659179688</v>
      </c>
      <c r="AO14" s="1">
        <v>392.19717407226563</v>
      </c>
      <c r="AP14" s="1">
        <v>12.901625633239746</v>
      </c>
      <c r="AQ14" s="1">
        <v>14.220510482788086</v>
      </c>
      <c r="AR14" s="1">
        <v>46.789539337158203</v>
      </c>
      <c r="AS14" s="1">
        <v>51.572654724121094</v>
      </c>
      <c r="AT14" s="1">
        <v>499.19158935546875</v>
      </c>
      <c r="AU14" s="1">
        <v>1300</v>
      </c>
      <c r="AV14" s="1">
        <v>0.41578444838523865</v>
      </c>
      <c r="AW14" s="1">
        <v>100.89472198486328</v>
      </c>
      <c r="AX14" s="1">
        <v>0.44858872890472412</v>
      </c>
      <c r="AY14" s="1">
        <v>-8.0669686198234558E-2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2.4959579467773434</v>
      </c>
      <c r="BH14">
        <f t="shared" si="18"/>
        <v>3.3393686479788972E-3</v>
      </c>
      <c r="BI14">
        <f t="shared" si="19"/>
        <v>297.89228858947752</v>
      </c>
      <c r="BJ14">
        <f t="shared" si="20"/>
        <v>295.92793502807615</v>
      </c>
      <c r="BK14">
        <f t="shared" si="21"/>
        <v>207.99999535083771</v>
      </c>
      <c r="BL14">
        <f t="shared" si="22"/>
        <v>0.15422580687438961</v>
      </c>
      <c r="BM14">
        <f t="shared" si="23"/>
        <v>3.1311501055519364</v>
      </c>
      <c r="BN14">
        <f t="shared" si="24"/>
        <v>31.033834515364312</v>
      </c>
      <c r="BO14">
        <f t="shared" si="25"/>
        <v>16.813324032576226</v>
      </c>
      <c r="BP14">
        <f t="shared" si="26"/>
        <v>23.760111808776855</v>
      </c>
      <c r="BQ14">
        <f t="shared" si="27"/>
        <v>2.9520876024938429</v>
      </c>
      <c r="BR14">
        <f t="shared" si="28"/>
        <v>0.19412033998865208</v>
      </c>
      <c r="BS14">
        <f t="shared" si="29"/>
        <v>1.434774451643738</v>
      </c>
      <c r="BT14">
        <f t="shared" si="30"/>
        <v>1.517313150850105</v>
      </c>
      <c r="BU14">
        <f t="shared" si="31"/>
        <v>0.12169075161588762</v>
      </c>
      <c r="BV14">
        <f t="shared" si="32"/>
        <v>23.474974861284792</v>
      </c>
      <c r="BW14">
        <f t="shared" si="33"/>
        <v>0.59324246092777178</v>
      </c>
      <c r="BX14">
        <f t="shared" si="34"/>
        <v>45.726654339006423</v>
      </c>
      <c r="BY14">
        <f t="shared" si="35"/>
        <v>389.52762536960779</v>
      </c>
      <c r="BZ14">
        <f t="shared" si="36"/>
        <v>2.1564423285155537E-2</v>
      </c>
      <c r="CA14">
        <f t="shared" si="37"/>
        <v>1591.9683227539063</v>
      </c>
      <c r="CB14">
        <f t="shared" si="38"/>
        <v>1137.5213638305665</v>
      </c>
      <c r="CC14">
        <f t="shared" si="39"/>
        <v>609.95404052734375</v>
      </c>
      <c r="CD14">
        <f t="shared" si="40"/>
        <v>0.5540523078209868</v>
      </c>
      <c r="CE14">
        <f t="shared" si="41"/>
        <v>0.83681719250407427</v>
      </c>
    </row>
    <row r="15" spans="1:83" x14ac:dyDescent="0.25">
      <c r="A15" s="1">
        <v>3</v>
      </c>
      <c r="B15" s="1" t="s">
        <v>98</v>
      </c>
      <c r="C15" s="1">
        <v>1334.5000021709129</v>
      </c>
      <c r="D15" s="1">
        <v>0</v>
      </c>
      <c r="E15">
        <f t="shared" si="0"/>
        <v>18.496706253694114</v>
      </c>
      <c r="F15">
        <f t="shared" si="1"/>
        <v>0.20105044127530008</v>
      </c>
      <c r="G15">
        <f t="shared" si="2"/>
        <v>234.28884271426503</v>
      </c>
      <c r="H15" s="1">
        <v>35</v>
      </c>
      <c r="I15" s="1">
        <v>0</v>
      </c>
      <c r="J15" s="1">
        <v>350.17218017578125</v>
      </c>
      <c r="K15" s="1">
        <v>1942.1405029296875</v>
      </c>
      <c r="L15" s="1">
        <v>0</v>
      </c>
      <c r="M15" s="1">
        <v>644.19512939453125</v>
      </c>
      <c r="N15" s="1">
        <v>464.13327026367188</v>
      </c>
      <c r="O15">
        <f t="shared" si="3"/>
        <v>0.81969781298132027</v>
      </c>
      <c r="P15">
        <f t="shared" si="4"/>
        <v>1</v>
      </c>
      <c r="Q15">
        <f t="shared" si="5"/>
        <v>0.27951446838801258</v>
      </c>
      <c r="R15" s="1">
        <v>-1</v>
      </c>
      <c r="S15" s="1">
        <v>0.87</v>
      </c>
      <c r="T15" s="1">
        <v>0.92</v>
      </c>
      <c r="U15" s="1">
        <v>9.7627296447753906</v>
      </c>
      <c r="V15">
        <f t="shared" si="6"/>
        <v>0.87488136482238754</v>
      </c>
      <c r="W15">
        <f t="shared" si="7"/>
        <v>2.0259064971680427E-2</v>
      </c>
      <c r="X15">
        <f t="shared" si="8"/>
        <v>0.27951446838801258</v>
      </c>
      <c r="Y15">
        <f t="shared" si="9"/>
        <v>0.66830662950349196</v>
      </c>
      <c r="Z15">
        <f t="shared" si="10"/>
        <v>2.0148326404688506</v>
      </c>
      <c r="AA15" s="1">
        <v>1098.4466552734375</v>
      </c>
      <c r="AB15" s="1">
        <v>0.5</v>
      </c>
      <c r="AC15">
        <f t="shared" si="11"/>
        <v>134.30817076225591</v>
      </c>
      <c r="AD15">
        <f t="shared" si="12"/>
        <v>3.2295795916832395</v>
      </c>
      <c r="AE15">
        <f t="shared" si="13"/>
        <v>1.6191569298248212</v>
      </c>
      <c r="AF15">
        <f t="shared" si="14"/>
        <v>24.275356292724609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22.756435394287109</v>
      </c>
      <c r="AL15" s="1">
        <v>24.275356292724609</v>
      </c>
      <c r="AM15" s="1">
        <v>23.019332885742188</v>
      </c>
      <c r="AN15" s="1">
        <v>400.33938598632813</v>
      </c>
      <c r="AO15" s="1">
        <v>392.42013549804688</v>
      </c>
      <c r="AP15" s="1">
        <v>12.854620933532715</v>
      </c>
      <c r="AQ15" s="1">
        <v>14.130393981933594</v>
      </c>
      <c r="AR15" s="1">
        <v>46.680992126464844</v>
      </c>
      <c r="AS15" s="1">
        <v>51.31390380859375</v>
      </c>
      <c r="AT15" s="1">
        <v>499.13961791992188</v>
      </c>
      <c r="AU15" s="1">
        <v>1100</v>
      </c>
      <c r="AV15" s="1">
        <v>0.16772472858428955</v>
      </c>
      <c r="AW15" s="1">
        <v>100.89711761474609</v>
      </c>
      <c r="AX15" s="1">
        <v>0.39496782422065735</v>
      </c>
      <c r="AY15" s="1">
        <v>-7.8447051346302032E-2</v>
      </c>
      <c r="AZ15" s="1">
        <v>0.66666668653488159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2.495698089599609</v>
      </c>
      <c r="BH15">
        <f t="shared" si="18"/>
        <v>3.2295795916832395E-3</v>
      </c>
      <c r="BI15">
        <f t="shared" si="19"/>
        <v>297.42535629272459</v>
      </c>
      <c r="BJ15">
        <f t="shared" si="20"/>
        <v>295.90643539428709</v>
      </c>
      <c r="BK15">
        <f t="shared" si="21"/>
        <v>175.99999606609344</v>
      </c>
      <c r="BL15">
        <f t="shared" si="22"/>
        <v>6.5920803753801452E-2</v>
      </c>
      <c r="BM15">
        <f t="shared" si="23"/>
        <v>3.0448729533626753</v>
      </c>
      <c r="BN15">
        <f t="shared" si="24"/>
        <v>30.177997403145515</v>
      </c>
      <c r="BO15">
        <f t="shared" si="25"/>
        <v>16.047603421211921</v>
      </c>
      <c r="BP15">
        <f t="shared" si="26"/>
        <v>23.515895843505859</v>
      </c>
      <c r="BQ15">
        <f t="shared" si="27"/>
        <v>2.9089796174208651</v>
      </c>
      <c r="BR15">
        <f t="shared" si="28"/>
        <v>0.19679143174925004</v>
      </c>
      <c r="BS15">
        <f t="shared" si="29"/>
        <v>1.4257160235378541</v>
      </c>
      <c r="BT15">
        <f t="shared" si="30"/>
        <v>1.483263593883011</v>
      </c>
      <c r="BU15">
        <f t="shared" si="31"/>
        <v>0.12337032837231396</v>
      </c>
      <c r="BV15">
        <f t="shared" si="32"/>
        <v>23.639068919163947</v>
      </c>
      <c r="BW15">
        <f t="shared" si="33"/>
        <v>0.5970357316576359</v>
      </c>
      <c r="BX15">
        <f t="shared" si="34"/>
        <v>46.770725789258051</v>
      </c>
      <c r="BY15">
        <f t="shared" si="35"/>
        <v>389.73215840432113</v>
      </c>
      <c r="BZ15">
        <f t="shared" si="36"/>
        <v>2.2197408079897112E-2</v>
      </c>
      <c r="CA15">
        <f t="shared" si="37"/>
        <v>1591.9683227539063</v>
      </c>
      <c r="CB15">
        <f t="shared" si="38"/>
        <v>962.36950130462628</v>
      </c>
      <c r="CC15">
        <f t="shared" si="39"/>
        <v>644.19512939453125</v>
      </c>
      <c r="CD15">
        <f t="shared" si="40"/>
        <v>0.61240749951424789</v>
      </c>
      <c r="CE15">
        <f t="shared" si="41"/>
        <v>0.81530854287971821</v>
      </c>
    </row>
    <row r="16" spans="1:83" x14ac:dyDescent="0.25">
      <c r="A16" s="1">
        <v>4</v>
      </c>
      <c r="B16" s="1" t="s">
        <v>99</v>
      </c>
      <c r="C16" s="1">
        <v>1424.5000021709129</v>
      </c>
      <c r="D16" s="1">
        <v>0</v>
      </c>
      <c r="E16">
        <f t="shared" si="0"/>
        <v>18.125886393732664</v>
      </c>
      <c r="F16">
        <f t="shared" si="1"/>
        <v>0.19930316189878741</v>
      </c>
      <c r="G16">
        <f t="shared" si="2"/>
        <v>236.51032924989909</v>
      </c>
      <c r="H16" s="1">
        <v>36</v>
      </c>
      <c r="I16" s="1">
        <v>0</v>
      </c>
      <c r="J16" s="1">
        <v>350.17218017578125</v>
      </c>
      <c r="K16" s="1">
        <v>1942.1405029296875</v>
      </c>
      <c r="L16" s="1">
        <v>0</v>
      </c>
      <c r="M16" s="1">
        <v>700.06243896484375</v>
      </c>
      <c r="N16" s="1">
        <v>470.5927734375</v>
      </c>
      <c r="O16">
        <f t="shared" si="3"/>
        <v>0.81969781298132027</v>
      </c>
      <c r="P16">
        <f t="shared" si="4"/>
        <v>1</v>
      </c>
      <c r="Q16">
        <f t="shared" si="5"/>
        <v>0.32778456999728767</v>
      </c>
      <c r="R16" s="1">
        <v>-1</v>
      </c>
      <c r="S16" s="1">
        <v>0.87</v>
      </c>
      <c r="T16" s="1">
        <v>0.92</v>
      </c>
      <c r="U16" s="1">
        <v>9.7491493225097656</v>
      </c>
      <c r="V16">
        <f t="shared" si="6"/>
        <v>0.87487457466125496</v>
      </c>
      <c r="W16">
        <f t="shared" si="7"/>
        <v>2.4290321718577097E-2</v>
      </c>
      <c r="X16">
        <f t="shared" si="8"/>
        <v>0.32778456999728767</v>
      </c>
      <c r="Y16">
        <f t="shared" si="9"/>
        <v>0.63954078610233867</v>
      </c>
      <c r="Z16">
        <f t="shared" si="10"/>
        <v>1.7742389747426792</v>
      </c>
      <c r="AA16" s="1">
        <v>901.2869873046875</v>
      </c>
      <c r="AB16" s="1">
        <v>0.5</v>
      </c>
      <c r="AC16">
        <f t="shared" si="11"/>
        <v>129.23120873884119</v>
      </c>
      <c r="AD16">
        <f t="shared" si="12"/>
        <v>3.0946098945827307</v>
      </c>
      <c r="AE16">
        <f t="shared" si="13"/>
        <v>1.5653999880331881</v>
      </c>
      <c r="AF16">
        <f t="shared" si="14"/>
        <v>23.907529830932617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22.731386184692383</v>
      </c>
      <c r="AL16" s="1">
        <v>23.907529830932617</v>
      </c>
      <c r="AM16" s="1">
        <v>23.013629913330078</v>
      </c>
      <c r="AN16" s="1">
        <v>400.40545654296875</v>
      </c>
      <c r="AO16" s="1">
        <v>392.65643310546875</v>
      </c>
      <c r="AP16" s="1">
        <v>12.781929969787598</v>
      </c>
      <c r="AQ16" s="1">
        <v>14.004429817199707</v>
      </c>
      <c r="AR16" s="1">
        <v>46.486663818359375</v>
      </c>
      <c r="AS16" s="1">
        <v>50.932781219482422</v>
      </c>
      <c r="AT16" s="1">
        <v>499.18560791015625</v>
      </c>
      <c r="AU16" s="1">
        <v>900</v>
      </c>
      <c r="AV16" s="1">
        <v>0.31853413581848145</v>
      </c>
      <c r="AW16" s="1">
        <v>100.89512634277344</v>
      </c>
      <c r="AX16" s="1">
        <v>0.3911302387714386</v>
      </c>
      <c r="AY16" s="1">
        <v>-7.6692909002304077E-2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2.495928039550781</v>
      </c>
      <c r="BH16">
        <f t="shared" si="18"/>
        <v>3.0946098945827307E-3</v>
      </c>
      <c r="BI16">
        <f t="shared" si="19"/>
        <v>297.05752983093259</v>
      </c>
      <c r="BJ16">
        <f t="shared" si="20"/>
        <v>295.88138618469236</v>
      </c>
      <c r="BK16">
        <f t="shared" si="21"/>
        <v>143.99999678134918</v>
      </c>
      <c r="BL16">
        <f t="shared" si="22"/>
        <v>-2.2712738409699021E-2</v>
      </c>
      <c r="BM16">
        <f t="shared" si="23"/>
        <v>2.978378703798056</v>
      </c>
      <c r="BN16">
        <f t="shared" si="24"/>
        <v>29.519549771705904</v>
      </c>
      <c r="BO16">
        <f t="shared" si="25"/>
        <v>15.515119954506197</v>
      </c>
      <c r="BP16">
        <f t="shared" si="26"/>
        <v>23.3194580078125</v>
      </c>
      <c r="BQ16">
        <f t="shared" si="27"/>
        <v>2.8747057572736412</v>
      </c>
      <c r="BR16">
        <f t="shared" si="28"/>
        <v>0.19511708800935004</v>
      </c>
      <c r="BS16">
        <f t="shared" si="29"/>
        <v>1.4129787157648679</v>
      </c>
      <c r="BT16">
        <f t="shared" si="30"/>
        <v>1.4617270415087733</v>
      </c>
      <c r="BU16">
        <f t="shared" si="31"/>
        <v>0.12231748834068105</v>
      </c>
      <c r="BV16">
        <f t="shared" si="32"/>
        <v>23.86273955103951</v>
      </c>
      <c r="BW16">
        <f t="shared" si="33"/>
        <v>0.60233402361288113</v>
      </c>
      <c r="BX16">
        <f t="shared" si="34"/>
        <v>47.400454484602818</v>
      </c>
      <c r="BY16">
        <f t="shared" si="35"/>
        <v>390.02234427032289</v>
      </c>
      <c r="BZ16">
        <f t="shared" si="36"/>
        <v>2.2028872592071699E-2</v>
      </c>
      <c r="CA16">
        <f t="shared" si="37"/>
        <v>1591.9683227539063</v>
      </c>
      <c r="CB16">
        <f t="shared" si="38"/>
        <v>787.38711719512946</v>
      </c>
      <c r="CC16">
        <f t="shared" si="39"/>
        <v>700.06243896484375</v>
      </c>
      <c r="CD16">
        <f t="shared" si="40"/>
        <v>0.65583324989245717</v>
      </c>
      <c r="CE16">
        <f t="shared" si="41"/>
        <v>0.78021531346566242</v>
      </c>
    </row>
    <row r="17" spans="1:83" x14ac:dyDescent="0.25">
      <c r="A17" s="1">
        <v>5</v>
      </c>
      <c r="B17" s="1" t="s">
        <v>100</v>
      </c>
      <c r="C17" s="1">
        <v>1521.5000021709129</v>
      </c>
      <c r="D17" s="1">
        <v>0</v>
      </c>
      <c r="E17">
        <f t="shared" si="0"/>
        <v>16.051020096383954</v>
      </c>
      <c r="F17">
        <f t="shared" si="1"/>
        <v>0.19873336214236945</v>
      </c>
      <c r="G17">
        <f t="shared" si="2"/>
        <v>253.28424558049142</v>
      </c>
      <c r="H17" s="1">
        <v>37</v>
      </c>
      <c r="I17" s="1">
        <v>0</v>
      </c>
      <c r="J17" s="1">
        <v>350.17218017578125</v>
      </c>
      <c r="K17" s="1">
        <v>1942.1405029296875</v>
      </c>
      <c r="L17" s="1">
        <v>0</v>
      </c>
      <c r="M17" s="1">
        <v>798.31170654296875</v>
      </c>
      <c r="N17" s="1">
        <v>483.71881103515625</v>
      </c>
      <c r="O17">
        <f t="shared" si="3"/>
        <v>0.81969781298132027</v>
      </c>
      <c r="P17">
        <f t="shared" si="4"/>
        <v>1</v>
      </c>
      <c r="Q17">
        <f t="shared" si="5"/>
        <v>0.39407275745727738</v>
      </c>
      <c r="R17" s="1">
        <v>-1</v>
      </c>
      <c r="S17" s="1">
        <v>0.87</v>
      </c>
      <c r="T17" s="1">
        <v>0.92</v>
      </c>
      <c r="U17" s="1">
        <v>9.7847776412963867</v>
      </c>
      <c r="V17">
        <f t="shared" si="6"/>
        <v>0.87489238882064824</v>
      </c>
      <c r="W17">
        <f t="shared" si="7"/>
        <v>2.7841824261983426E-2</v>
      </c>
      <c r="X17">
        <f t="shared" si="8"/>
        <v>0.39407275745727738</v>
      </c>
      <c r="Y17">
        <f t="shared" si="9"/>
        <v>0.58895265026462895</v>
      </c>
      <c r="Z17">
        <f t="shared" si="10"/>
        <v>1.4328097496402588</v>
      </c>
      <c r="AA17" s="1">
        <v>697.912353515625</v>
      </c>
      <c r="AB17" s="1">
        <v>0.5</v>
      </c>
      <c r="AC17">
        <f t="shared" si="11"/>
        <v>120.31005939892998</v>
      </c>
      <c r="AD17">
        <f t="shared" si="12"/>
        <v>2.987547548719748</v>
      </c>
      <c r="AE17">
        <f t="shared" si="13"/>
        <v>1.516038988012925</v>
      </c>
      <c r="AF17">
        <f t="shared" si="14"/>
        <v>23.555971145629883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22.729587554931641</v>
      </c>
      <c r="AL17" s="1">
        <v>23.555971145629883</v>
      </c>
      <c r="AM17" s="1">
        <v>23.014795303344727</v>
      </c>
      <c r="AN17" s="1">
        <v>399.68649291992188</v>
      </c>
      <c r="AO17" s="1">
        <v>392.79019165039063</v>
      </c>
      <c r="AP17" s="1">
        <v>12.696230888366699</v>
      </c>
      <c r="AQ17" s="1">
        <v>13.87578010559082</v>
      </c>
      <c r="AR17" s="1">
        <v>46.179294586181641</v>
      </c>
      <c r="AS17" s="1">
        <v>50.4696044921875</v>
      </c>
      <c r="AT17" s="1">
        <v>499.52862548828125</v>
      </c>
      <c r="AU17" s="1">
        <v>700</v>
      </c>
      <c r="AV17" s="1">
        <v>0.58913916349411011</v>
      </c>
      <c r="AW17" s="1">
        <v>100.89353942871094</v>
      </c>
      <c r="AX17" s="1">
        <v>0.39319628477096558</v>
      </c>
      <c r="AY17" s="1">
        <v>-7.4660532176494598E-2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2.4976431274414059</v>
      </c>
      <c r="BH17">
        <f t="shared" si="18"/>
        <v>2.9875475487197481E-3</v>
      </c>
      <c r="BI17">
        <f t="shared" si="19"/>
        <v>296.70597114562986</v>
      </c>
      <c r="BJ17">
        <f t="shared" si="20"/>
        <v>295.87958755493162</v>
      </c>
      <c r="BK17">
        <f t="shared" si="21"/>
        <v>111.99999749660492</v>
      </c>
      <c r="BL17">
        <f t="shared" si="22"/>
        <v>-0.11605387660828217</v>
      </c>
      <c r="BM17">
        <f t="shared" si="23"/>
        <v>2.9160155552004752</v>
      </c>
      <c r="BN17">
        <f t="shared" si="24"/>
        <v>28.901905629555845</v>
      </c>
      <c r="BO17">
        <f t="shared" si="25"/>
        <v>15.026125523965025</v>
      </c>
      <c r="BP17">
        <f t="shared" si="26"/>
        <v>23.142779350280762</v>
      </c>
      <c r="BQ17">
        <f t="shared" si="27"/>
        <v>2.844181653677611</v>
      </c>
      <c r="BR17">
        <f t="shared" si="28"/>
        <v>0.19457093972613768</v>
      </c>
      <c r="BS17">
        <f t="shared" si="29"/>
        <v>1.3999765671875501</v>
      </c>
      <c r="BT17">
        <f t="shared" si="30"/>
        <v>1.4442050864900609</v>
      </c>
      <c r="BU17">
        <f t="shared" si="31"/>
        <v>0.12197407799720501</v>
      </c>
      <c r="BV17">
        <f t="shared" si="32"/>
        <v>25.554744018146614</v>
      </c>
      <c r="BW17">
        <f t="shared" si="33"/>
        <v>0.64483342752593786</v>
      </c>
      <c r="BX17">
        <f t="shared" si="34"/>
        <v>47.986321671604912</v>
      </c>
      <c r="BY17">
        <f t="shared" si="35"/>
        <v>390.45762639481194</v>
      </c>
      <c r="BZ17">
        <f t="shared" si="36"/>
        <v>1.9726325251069789E-2</v>
      </c>
      <c r="CA17">
        <f t="shared" si="37"/>
        <v>1591.9683227539063</v>
      </c>
      <c r="CB17">
        <f t="shared" si="38"/>
        <v>612.4246721744538</v>
      </c>
      <c r="CC17">
        <f t="shared" si="39"/>
        <v>798.31170654296875</v>
      </c>
      <c r="CD17">
        <f t="shared" si="40"/>
        <v>0.70199765251246271</v>
      </c>
      <c r="CE17">
        <f t="shared" si="41"/>
        <v>0.71849972140654017</v>
      </c>
    </row>
    <row r="18" spans="1:83" x14ac:dyDescent="0.25">
      <c r="A18" s="1">
        <v>6</v>
      </c>
      <c r="B18" s="1" t="s">
        <v>101</v>
      </c>
      <c r="C18" s="1">
        <v>1609.5000021709129</v>
      </c>
      <c r="D18" s="1">
        <v>0</v>
      </c>
      <c r="E18">
        <f t="shared" si="0"/>
        <v>15.55453539487198</v>
      </c>
      <c r="F18">
        <f t="shared" si="1"/>
        <v>0.19963641848154678</v>
      </c>
      <c r="G18">
        <f t="shared" si="2"/>
        <v>258.72024097733055</v>
      </c>
      <c r="H18" s="1">
        <v>38</v>
      </c>
      <c r="I18" s="1">
        <v>0</v>
      </c>
      <c r="J18" s="1">
        <v>350.17218017578125</v>
      </c>
      <c r="K18" s="1">
        <v>1942.1405029296875</v>
      </c>
      <c r="L18" s="1">
        <v>0</v>
      </c>
      <c r="M18" s="1">
        <v>917.44158935546875</v>
      </c>
      <c r="N18" s="1">
        <v>498.21502685546875</v>
      </c>
      <c r="O18">
        <f t="shared" si="3"/>
        <v>0.81969781298132027</v>
      </c>
      <c r="P18">
        <f t="shared" si="4"/>
        <v>1</v>
      </c>
      <c r="Q18">
        <f t="shared" si="5"/>
        <v>0.45695177476586785</v>
      </c>
      <c r="R18" s="1">
        <v>-1</v>
      </c>
      <c r="S18" s="1">
        <v>0.87</v>
      </c>
      <c r="T18" s="1">
        <v>0.92</v>
      </c>
      <c r="U18" s="1">
        <v>9.6391735076904297</v>
      </c>
      <c r="V18">
        <f t="shared" si="6"/>
        <v>0.87481958675384519</v>
      </c>
      <c r="W18">
        <f t="shared" si="7"/>
        <v>3.4406128668302019E-2</v>
      </c>
      <c r="X18">
        <f t="shared" si="8"/>
        <v>0.45695177476586785</v>
      </c>
      <c r="Y18">
        <f t="shared" si="9"/>
        <v>0.52761317321196743</v>
      </c>
      <c r="Z18">
        <f t="shared" si="10"/>
        <v>1.116909158537386</v>
      </c>
      <c r="AA18" s="1">
        <v>550.12774658203125</v>
      </c>
      <c r="AB18" s="1">
        <v>0.5</v>
      </c>
      <c r="AC18">
        <f t="shared" si="11"/>
        <v>109.95688313221061</v>
      </c>
      <c r="AD18">
        <f t="shared" si="12"/>
        <v>2.8999073997263487</v>
      </c>
      <c r="AE18">
        <f t="shared" si="13"/>
        <v>1.465482544330325</v>
      </c>
      <c r="AF18">
        <f t="shared" si="14"/>
        <v>23.214714050292969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22.747854232788086</v>
      </c>
      <c r="AL18" s="1">
        <v>23.214714050292969</v>
      </c>
      <c r="AM18" s="1">
        <v>23.025094985961914</v>
      </c>
      <c r="AN18" s="1">
        <v>400.07394409179688</v>
      </c>
      <c r="AO18" s="1">
        <v>393.39456176757813</v>
      </c>
      <c r="AP18" s="1">
        <v>12.644216537475586</v>
      </c>
      <c r="AQ18" s="1">
        <v>13.788398742675781</v>
      </c>
      <c r="AR18" s="1">
        <v>45.936946868896484</v>
      </c>
      <c r="AS18" s="1">
        <v>50.093807220458984</v>
      </c>
      <c r="AT18" s="1">
        <v>499.90679931640625</v>
      </c>
      <c r="AU18" s="1">
        <v>550</v>
      </c>
      <c r="AV18" s="1">
        <v>0.32980984449386597</v>
      </c>
      <c r="AW18" s="1">
        <v>100.88862609863281</v>
      </c>
      <c r="AX18" s="1">
        <v>0.3630540668964386</v>
      </c>
      <c r="AY18" s="1">
        <v>-7.478737086057663E-2</v>
      </c>
      <c r="AZ18" s="1">
        <v>0.66666668653488159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2.4995339965820307</v>
      </c>
      <c r="BH18">
        <f t="shared" si="18"/>
        <v>2.8999073997263486E-3</v>
      </c>
      <c r="BI18">
        <f t="shared" si="19"/>
        <v>296.36471405029295</v>
      </c>
      <c r="BJ18">
        <f t="shared" si="20"/>
        <v>295.89785423278806</v>
      </c>
      <c r="BK18">
        <f t="shared" si="21"/>
        <v>87.999998033046722</v>
      </c>
      <c r="BL18">
        <f t="shared" si="22"/>
        <v>-0.18046813618937849</v>
      </c>
      <c r="BM18">
        <f t="shared" si="23"/>
        <v>2.8565751495790006</v>
      </c>
      <c r="BN18">
        <f t="shared" si="24"/>
        <v>28.314144617117659</v>
      </c>
      <c r="BO18">
        <f t="shared" si="25"/>
        <v>14.525745874441878</v>
      </c>
      <c r="BP18">
        <f t="shared" si="26"/>
        <v>22.981284141540527</v>
      </c>
      <c r="BQ18">
        <f t="shared" si="27"/>
        <v>2.8165291396274417</v>
      </c>
      <c r="BR18">
        <f t="shared" si="28"/>
        <v>0.1954364812483162</v>
      </c>
      <c r="BS18">
        <f t="shared" si="29"/>
        <v>1.3910926052486756</v>
      </c>
      <c r="BT18">
        <f t="shared" si="30"/>
        <v>1.4254365343787661</v>
      </c>
      <c r="BU18">
        <f t="shared" si="31"/>
        <v>0.12251832100602174</v>
      </c>
      <c r="BV18">
        <f t="shared" si="32"/>
        <v>26.101929656110084</v>
      </c>
      <c r="BW18">
        <f t="shared" si="33"/>
        <v>0.65766094939102215</v>
      </c>
      <c r="BX18">
        <f t="shared" si="34"/>
        <v>48.697218232723515</v>
      </c>
      <c r="BY18">
        <f t="shared" si="35"/>
        <v>391.13414662817394</v>
      </c>
      <c r="BZ18">
        <f t="shared" si="36"/>
        <v>1.9365800995963002E-2</v>
      </c>
      <c r="CA18">
        <f t="shared" si="37"/>
        <v>1591.9683227539063</v>
      </c>
      <c r="CB18">
        <f t="shared" si="38"/>
        <v>481.15077271461485</v>
      </c>
      <c r="CC18">
        <f t="shared" si="39"/>
        <v>917.44158935546875</v>
      </c>
      <c r="CD18">
        <f t="shared" si="40"/>
        <v>0.73902550660405231</v>
      </c>
      <c r="CE18">
        <f t="shared" si="41"/>
        <v>0.64366790402061369</v>
      </c>
    </row>
    <row r="19" spans="1:83" x14ac:dyDescent="0.25">
      <c r="A19" s="1">
        <v>7</v>
      </c>
      <c r="B19" s="1" t="s">
        <v>102</v>
      </c>
      <c r="C19" s="1">
        <v>1706.5000021709129</v>
      </c>
      <c r="D19" s="1">
        <v>0</v>
      </c>
      <c r="E19">
        <f t="shared" si="0"/>
        <v>13.457550604344007</v>
      </c>
      <c r="F19">
        <f t="shared" si="1"/>
        <v>0.19827021825694227</v>
      </c>
      <c r="G19">
        <f t="shared" si="2"/>
        <v>275.82971747682609</v>
      </c>
      <c r="H19" s="1">
        <v>39</v>
      </c>
      <c r="I19" s="1">
        <v>0</v>
      </c>
      <c r="J19" s="1">
        <v>350.17218017578125</v>
      </c>
      <c r="K19" s="1">
        <v>1942.1405029296875</v>
      </c>
      <c r="L19" s="1">
        <v>0</v>
      </c>
      <c r="M19" s="1">
        <v>1072.1038818359375</v>
      </c>
      <c r="N19" s="1">
        <v>508.91036987304688</v>
      </c>
      <c r="O19">
        <f t="shared" si="3"/>
        <v>0.81969781298132027</v>
      </c>
      <c r="P19">
        <f t="shared" si="4"/>
        <v>1</v>
      </c>
      <c r="Q19">
        <f t="shared" si="5"/>
        <v>0.525316176449658</v>
      </c>
      <c r="R19" s="1">
        <v>-1</v>
      </c>
      <c r="S19" s="1">
        <v>0.87</v>
      </c>
      <c r="T19" s="1">
        <v>0.92</v>
      </c>
      <c r="U19" s="1">
        <v>9.4168891906738281</v>
      </c>
      <c r="V19">
        <f t="shared" si="6"/>
        <v>0.87470844459533692</v>
      </c>
      <c r="W19">
        <f t="shared" si="7"/>
        <v>4.132105587202959E-2</v>
      </c>
      <c r="X19">
        <f t="shared" si="8"/>
        <v>0.525316176449658</v>
      </c>
      <c r="Y19">
        <f t="shared" si="9"/>
        <v>0.44797820743726513</v>
      </c>
      <c r="Z19">
        <f t="shared" si="10"/>
        <v>0.81152268528665816</v>
      </c>
      <c r="AA19" s="1">
        <v>399.25485229492188</v>
      </c>
      <c r="AB19" s="1">
        <v>0.5</v>
      </c>
      <c r="AC19">
        <f t="shared" si="11"/>
        <v>91.728501999859802</v>
      </c>
      <c r="AD19">
        <f t="shared" si="12"/>
        <v>2.796832838045018</v>
      </c>
      <c r="AE19">
        <f t="shared" si="13"/>
        <v>1.4233467815479204</v>
      </c>
      <c r="AF19">
        <f t="shared" si="14"/>
        <v>22.943899154663086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22.769882202148438</v>
      </c>
      <c r="AL19" s="1">
        <v>22.943899154663086</v>
      </c>
      <c r="AM19" s="1">
        <v>23.019769668579102</v>
      </c>
      <c r="AN19" s="1">
        <v>399.93365478515625</v>
      </c>
      <c r="AO19" s="1">
        <v>394.11245727539063</v>
      </c>
      <c r="AP19" s="1">
        <v>12.642645835876465</v>
      </c>
      <c r="AQ19" s="1">
        <v>13.745484352111816</v>
      </c>
      <c r="AR19" s="1">
        <v>45.871639251708984</v>
      </c>
      <c r="AS19" s="1">
        <v>49.873096466064453</v>
      </c>
      <c r="AT19" s="1">
        <v>500.23443603515625</v>
      </c>
      <c r="AU19" s="1">
        <v>400</v>
      </c>
      <c r="AV19" s="1">
        <v>0.10288834571838379</v>
      </c>
      <c r="AW19" s="1">
        <v>100.89237976074219</v>
      </c>
      <c r="AX19" s="1">
        <v>0.41178300976753235</v>
      </c>
      <c r="AY19" s="1">
        <v>-7.4831098318099976E-2</v>
      </c>
      <c r="AZ19" s="1">
        <v>0.3333333432674408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2.5011721801757809</v>
      </c>
      <c r="BH19">
        <f t="shared" si="18"/>
        <v>2.7968328380450179E-3</v>
      </c>
      <c r="BI19">
        <f t="shared" si="19"/>
        <v>296.09389915466306</v>
      </c>
      <c r="BJ19">
        <f t="shared" si="20"/>
        <v>295.91988220214841</v>
      </c>
      <c r="BK19">
        <f t="shared" si="21"/>
        <v>63.999998569488525</v>
      </c>
      <c r="BL19">
        <f t="shared" si="22"/>
        <v>-0.24520749568167202</v>
      </c>
      <c r="BM19">
        <f t="shared" si="23"/>
        <v>2.810161408796525</v>
      </c>
      <c r="BN19">
        <f t="shared" si="24"/>
        <v>27.853059026465495</v>
      </c>
      <c r="BO19">
        <f t="shared" si="25"/>
        <v>14.107574674353678</v>
      </c>
      <c r="BP19">
        <f t="shared" si="26"/>
        <v>22.856890678405762</v>
      </c>
      <c r="BQ19">
        <f t="shared" si="27"/>
        <v>2.7953901248495128</v>
      </c>
      <c r="BR19">
        <f t="shared" si="28"/>
        <v>0.1941269718710501</v>
      </c>
      <c r="BS19">
        <f t="shared" si="29"/>
        <v>1.3868146272486046</v>
      </c>
      <c r="BT19">
        <f t="shared" si="30"/>
        <v>1.4085754976009082</v>
      </c>
      <c r="BU19">
        <f t="shared" si="31"/>
        <v>0.12169492155682925</v>
      </c>
      <c r="BV19">
        <f t="shared" si="32"/>
        <v>27.829116604970164</v>
      </c>
      <c r="BW19">
        <f t="shared" si="33"/>
        <v>0.69987566336703455</v>
      </c>
      <c r="BX19">
        <f t="shared" si="34"/>
        <v>49.355052424378954</v>
      </c>
      <c r="BY19">
        <f t="shared" si="35"/>
        <v>392.1567800177217</v>
      </c>
      <c r="BZ19">
        <f t="shared" si="36"/>
        <v>1.6937055520272165E-2</v>
      </c>
      <c r="CA19">
        <f t="shared" si="37"/>
        <v>1591.9683227539063</v>
      </c>
      <c r="CB19">
        <f t="shared" si="38"/>
        <v>349.88337783813478</v>
      </c>
      <c r="CC19">
        <f t="shared" si="39"/>
        <v>1072.1038818359375</v>
      </c>
      <c r="CD19">
        <f t="shared" si="40"/>
        <v>0.78012021174270252</v>
      </c>
      <c r="CE19">
        <f t="shared" si="41"/>
        <v>0.5465162897140412</v>
      </c>
    </row>
    <row r="20" spans="1:83" x14ac:dyDescent="0.25">
      <c r="A20" s="1">
        <v>8</v>
      </c>
      <c r="B20" s="1" t="s">
        <v>103</v>
      </c>
      <c r="C20" s="1">
        <v>1809.5000021709129</v>
      </c>
      <c r="D20" s="1">
        <v>0</v>
      </c>
      <c r="E20">
        <f t="shared" si="0"/>
        <v>9.3715371001837333</v>
      </c>
      <c r="F20">
        <f t="shared" si="1"/>
        <v>0.19551492300572507</v>
      </c>
      <c r="G20">
        <f t="shared" si="2"/>
        <v>309.7654203387163</v>
      </c>
      <c r="H20" s="1">
        <v>40</v>
      </c>
      <c r="I20" s="1">
        <v>0</v>
      </c>
      <c r="J20" s="1">
        <v>350.17218017578125</v>
      </c>
      <c r="K20" s="1">
        <v>1942.1405029296875</v>
      </c>
      <c r="L20" s="1">
        <v>0</v>
      </c>
      <c r="M20" s="1">
        <v>1199.897705078125</v>
      </c>
      <c r="N20" s="1">
        <v>494.75384521484375</v>
      </c>
      <c r="O20">
        <f t="shared" si="3"/>
        <v>0.81969781298132027</v>
      </c>
      <c r="P20">
        <f t="shared" si="4"/>
        <v>1</v>
      </c>
      <c r="Q20">
        <f t="shared" si="5"/>
        <v>0.58766997959827716</v>
      </c>
      <c r="R20" s="1">
        <v>-1</v>
      </c>
      <c r="S20" s="1">
        <v>0.87</v>
      </c>
      <c r="T20" s="1">
        <v>0.92</v>
      </c>
      <c r="U20" s="1">
        <v>8.8689403533935547</v>
      </c>
      <c r="V20">
        <f t="shared" si="6"/>
        <v>0.87443447017669684</v>
      </c>
      <c r="W20">
        <f t="shared" si="7"/>
        <v>4.7443404641118313E-2</v>
      </c>
      <c r="X20">
        <f t="shared" si="8"/>
        <v>0.58766997959827716</v>
      </c>
      <c r="Y20">
        <f t="shared" si="9"/>
        <v>0.38217770379223404</v>
      </c>
      <c r="Z20">
        <f t="shared" si="10"/>
        <v>0.61858839691941514</v>
      </c>
      <c r="AA20" s="1">
        <v>250.2196044921875</v>
      </c>
      <c r="AB20" s="1">
        <v>0.5</v>
      </c>
      <c r="AC20">
        <f t="shared" si="11"/>
        <v>64.291285962136286</v>
      </c>
      <c r="AD20">
        <f t="shared" si="12"/>
        <v>2.6648152471161564</v>
      </c>
      <c r="AE20">
        <f t="shared" si="13"/>
        <v>1.3751102482380297</v>
      </c>
      <c r="AF20">
        <f t="shared" si="14"/>
        <v>22.672687530517578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22.8194580078125</v>
      </c>
      <c r="AL20" s="1">
        <v>22.672687530517578</v>
      </c>
      <c r="AM20" s="1">
        <v>23.018648147583008</v>
      </c>
      <c r="AN20" s="1">
        <v>399.83908081054688</v>
      </c>
      <c r="AO20" s="1">
        <v>395.670166015625</v>
      </c>
      <c r="AP20" s="1">
        <v>12.719202995300293</v>
      </c>
      <c r="AQ20" s="1">
        <v>13.770084381103516</v>
      </c>
      <c r="AR20" s="1">
        <v>46.008792877197266</v>
      </c>
      <c r="AS20" s="1">
        <v>49.810111999511719</v>
      </c>
      <c r="AT20" s="1">
        <v>500.17453002929688</v>
      </c>
      <c r="AU20" s="1">
        <v>250</v>
      </c>
      <c r="AV20" s="1">
        <v>5.919656902551651E-2</v>
      </c>
      <c r="AW20" s="1">
        <v>100.88768768310547</v>
      </c>
      <c r="AX20" s="1">
        <v>0.46902176737785339</v>
      </c>
      <c r="AY20" s="1">
        <v>-7.5897112488746643E-2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2.500872650146484</v>
      </c>
      <c r="BH20">
        <f t="shared" si="18"/>
        <v>2.6648152471161562E-3</v>
      </c>
      <c r="BI20">
        <f t="shared" si="19"/>
        <v>295.82268753051756</v>
      </c>
      <c r="BJ20">
        <f t="shared" si="20"/>
        <v>295.96945800781248</v>
      </c>
      <c r="BK20">
        <f t="shared" si="21"/>
        <v>39.999999105930328</v>
      </c>
      <c r="BL20">
        <f t="shared" si="22"/>
        <v>-0.3036391355579609</v>
      </c>
      <c r="BM20">
        <f t="shared" si="23"/>
        <v>2.76434222064881</v>
      </c>
      <c r="BN20">
        <f t="shared" si="24"/>
        <v>27.400194058682182</v>
      </c>
      <c r="BO20">
        <f t="shared" si="25"/>
        <v>13.630109677578666</v>
      </c>
      <c r="BP20">
        <f t="shared" si="26"/>
        <v>22.746072769165039</v>
      </c>
      <c r="BQ20">
        <f t="shared" si="27"/>
        <v>2.7766751384285961</v>
      </c>
      <c r="BR20">
        <f t="shared" si="28"/>
        <v>0.19148486079699875</v>
      </c>
      <c r="BS20">
        <f t="shared" si="29"/>
        <v>1.3892319724107802</v>
      </c>
      <c r="BT20">
        <f t="shared" si="30"/>
        <v>1.3874431660178159</v>
      </c>
      <c r="BU20">
        <f t="shared" si="31"/>
        <v>0.12003370444926595</v>
      </c>
      <c r="BV20">
        <f t="shared" si="32"/>
        <v>31.251516982158297</v>
      </c>
      <c r="BW20">
        <f t="shared" si="33"/>
        <v>0.78288798839203777</v>
      </c>
      <c r="BX20">
        <f t="shared" si="34"/>
        <v>50.256818959393712</v>
      </c>
      <c r="BY20">
        <f t="shared" si="35"/>
        <v>394.30827613573007</v>
      </c>
      <c r="BZ20">
        <f t="shared" si="36"/>
        <v>1.1944553840737849E-2</v>
      </c>
      <c r="CA20">
        <f t="shared" si="37"/>
        <v>1591.9683227539063</v>
      </c>
      <c r="CB20">
        <f t="shared" si="38"/>
        <v>218.60861754417422</v>
      </c>
      <c r="CC20">
        <f t="shared" si="39"/>
        <v>1199.897705078125</v>
      </c>
      <c r="CD20">
        <f t="shared" si="40"/>
        <v>0.8298489796976749</v>
      </c>
      <c r="CE20">
        <f t="shared" si="41"/>
        <v>0.46624219040211506</v>
      </c>
    </row>
    <row r="21" spans="1:83" x14ac:dyDescent="0.25">
      <c r="A21" s="1">
        <v>9</v>
      </c>
      <c r="B21" s="1" t="s">
        <v>104</v>
      </c>
      <c r="C21" s="1">
        <v>1892.5000021709129</v>
      </c>
      <c r="D21" s="1">
        <v>0</v>
      </c>
      <c r="E21">
        <f t="shared" si="0"/>
        <v>5.9835747914824262</v>
      </c>
      <c r="F21">
        <f t="shared" si="1"/>
        <v>0.18761877520107367</v>
      </c>
      <c r="G21">
        <f t="shared" si="2"/>
        <v>337.40876034727171</v>
      </c>
      <c r="H21" s="1">
        <v>41</v>
      </c>
      <c r="I21" s="1">
        <v>0</v>
      </c>
      <c r="J21" s="1">
        <v>350.17218017578125</v>
      </c>
      <c r="K21" s="1">
        <v>1942.1405029296875</v>
      </c>
      <c r="L21" s="1">
        <v>0</v>
      </c>
      <c r="M21" s="1">
        <v>1248.00146484375</v>
      </c>
      <c r="N21" s="1">
        <v>467.38131713867188</v>
      </c>
      <c r="O21">
        <f t="shared" si="3"/>
        <v>0.81969781298132027</v>
      </c>
      <c r="P21">
        <f t="shared" si="4"/>
        <v>1</v>
      </c>
      <c r="Q21">
        <f t="shared" si="5"/>
        <v>0.62549617904720323</v>
      </c>
      <c r="R21" s="1">
        <v>-1</v>
      </c>
      <c r="S21" s="1">
        <v>0.87</v>
      </c>
      <c r="T21" s="1">
        <v>0.92</v>
      </c>
      <c r="U21" s="1">
        <v>8.1038703918457031</v>
      </c>
      <c r="V21">
        <f t="shared" si="6"/>
        <v>0.87405193519592284</v>
      </c>
      <c r="W21">
        <f t="shared" si="7"/>
        <v>5.32659026332497E-2</v>
      </c>
      <c r="X21">
        <f t="shared" si="8"/>
        <v>0.62549617904720323</v>
      </c>
      <c r="Y21">
        <f t="shared" si="9"/>
        <v>0.35740927962670055</v>
      </c>
      <c r="Z21">
        <f t="shared" si="10"/>
        <v>0.55620049947044237</v>
      </c>
      <c r="AA21" s="1">
        <v>149.07525634765625</v>
      </c>
      <c r="AB21" s="1">
        <v>0.5</v>
      </c>
      <c r="AC21">
        <f t="shared" si="11"/>
        <v>40.750924788829892</v>
      </c>
      <c r="AD21">
        <f t="shared" si="12"/>
        <v>2.5242176260513531</v>
      </c>
      <c r="AE21">
        <f t="shared" si="13"/>
        <v>1.3563311296185587</v>
      </c>
      <c r="AF21">
        <f t="shared" si="14"/>
        <v>22.583562850952148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22.823951721191406</v>
      </c>
      <c r="AL21" s="1">
        <v>22.583562850952148</v>
      </c>
      <c r="AM21" s="1">
        <v>23.012216567993164</v>
      </c>
      <c r="AN21" s="1">
        <v>400.15884399414063</v>
      </c>
      <c r="AO21" s="1">
        <v>397.36395263671875</v>
      </c>
      <c r="AP21" s="1">
        <v>12.812494277954102</v>
      </c>
      <c r="AQ21" s="1">
        <v>13.808327674865723</v>
      </c>
      <c r="AR21" s="1">
        <v>46.333869934082031</v>
      </c>
      <c r="AS21" s="1">
        <v>49.935104370117188</v>
      </c>
      <c r="AT21" s="1">
        <v>499.95559692382813</v>
      </c>
      <c r="AU21" s="1">
        <v>150</v>
      </c>
      <c r="AV21" s="1">
        <v>0.171950563788414</v>
      </c>
      <c r="AW21" s="1">
        <v>100.88821411132813</v>
      </c>
      <c r="AX21" s="1">
        <v>0.41651323437690735</v>
      </c>
      <c r="AY21" s="1">
        <v>-7.3107853531837463E-2</v>
      </c>
      <c r="AZ21" s="1">
        <v>0.66666668653488159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2.4997779846191404</v>
      </c>
      <c r="BH21">
        <f t="shared" si="18"/>
        <v>2.5242176260513532E-3</v>
      </c>
      <c r="BI21">
        <f t="shared" si="19"/>
        <v>295.73356285095213</v>
      </c>
      <c r="BJ21">
        <f t="shared" si="20"/>
        <v>295.97395172119138</v>
      </c>
      <c r="BK21">
        <f t="shared" si="21"/>
        <v>23.999999463558197</v>
      </c>
      <c r="BL21">
        <f t="shared" si="22"/>
        <v>-0.33868923478277074</v>
      </c>
      <c r="BM21">
        <f t="shared" si="23"/>
        <v>2.7494286485997894</v>
      </c>
      <c r="BN21">
        <f t="shared" si="24"/>
        <v>27.252228348158191</v>
      </c>
      <c r="BO21">
        <f t="shared" si="25"/>
        <v>13.443900673292468</v>
      </c>
      <c r="BP21">
        <f t="shared" si="26"/>
        <v>22.703757286071777</v>
      </c>
      <c r="BQ21">
        <f t="shared" si="27"/>
        <v>2.7695578538852357</v>
      </c>
      <c r="BR21">
        <f t="shared" si="28"/>
        <v>0.18390456732089647</v>
      </c>
      <c r="BS21">
        <f t="shared" si="29"/>
        <v>1.3930975189812307</v>
      </c>
      <c r="BT21">
        <f t="shared" si="30"/>
        <v>1.376460334904005</v>
      </c>
      <c r="BU21">
        <f t="shared" si="31"/>
        <v>0.11526838033887392</v>
      </c>
      <c r="BV21">
        <f t="shared" si="32"/>
        <v>34.040567256953352</v>
      </c>
      <c r="BW21">
        <f t="shared" si="33"/>
        <v>0.84911768696779666</v>
      </c>
      <c r="BX21">
        <f t="shared" si="34"/>
        <v>50.631665136092273</v>
      </c>
      <c r="BY21">
        <f t="shared" si="35"/>
        <v>396.49440798603871</v>
      </c>
      <c r="BZ21">
        <f t="shared" si="36"/>
        <v>7.6409237824551883E-3</v>
      </c>
      <c r="CA21">
        <f t="shared" si="37"/>
        <v>1591.9683227539063</v>
      </c>
      <c r="CB21">
        <f t="shared" si="38"/>
        <v>131.10779027938844</v>
      </c>
      <c r="CC21">
        <f t="shared" si="39"/>
        <v>1248.00146484375</v>
      </c>
      <c r="CD21">
        <f t="shared" si="40"/>
        <v>0.8694527579302157</v>
      </c>
      <c r="CE21">
        <f t="shared" si="41"/>
        <v>0.43602565965958651</v>
      </c>
    </row>
    <row r="22" spans="1:83" x14ac:dyDescent="0.25">
      <c r="A22" s="1">
        <v>10</v>
      </c>
      <c r="B22" s="1" t="s">
        <v>105</v>
      </c>
      <c r="C22" s="1">
        <v>1969.5000021709129</v>
      </c>
      <c r="D22" s="1">
        <v>0</v>
      </c>
      <c r="E22">
        <f t="shared" si="0"/>
        <v>3.752930624691456</v>
      </c>
      <c r="F22">
        <f t="shared" si="1"/>
        <v>0.18468029664249289</v>
      </c>
      <c r="G22">
        <f t="shared" si="2"/>
        <v>357.38796937961132</v>
      </c>
      <c r="H22" s="1">
        <v>42</v>
      </c>
      <c r="I22" s="1">
        <v>0</v>
      </c>
      <c r="J22" s="1">
        <v>350.17218017578125</v>
      </c>
      <c r="K22" s="1">
        <v>1942.1405029296875</v>
      </c>
      <c r="L22" s="1">
        <v>0</v>
      </c>
      <c r="M22" s="1">
        <v>1287.5714111328125</v>
      </c>
      <c r="N22" s="1">
        <v>448.91250610351563</v>
      </c>
      <c r="O22">
        <f t="shared" si="3"/>
        <v>0.81969781298132027</v>
      </c>
      <c r="P22">
        <f t="shared" si="4"/>
        <v>1</v>
      </c>
      <c r="Q22">
        <f t="shared" si="5"/>
        <v>0.65134943023582681</v>
      </c>
      <c r="R22" s="1">
        <v>-1</v>
      </c>
      <c r="S22" s="1">
        <v>0.87</v>
      </c>
      <c r="T22" s="1">
        <v>0.92</v>
      </c>
      <c r="U22" s="1">
        <v>7.1263399124145508</v>
      </c>
      <c r="V22">
        <f t="shared" si="6"/>
        <v>0.87356316995620731</v>
      </c>
      <c r="W22">
        <f t="shared" si="7"/>
        <v>5.4408550957221857E-2</v>
      </c>
      <c r="X22">
        <f t="shared" si="8"/>
        <v>0.65134943023582681</v>
      </c>
      <c r="Y22">
        <f t="shared" si="9"/>
        <v>0.33703488023109973</v>
      </c>
      <c r="Z22">
        <f t="shared" si="10"/>
        <v>0.50837498109792723</v>
      </c>
      <c r="AA22" s="1">
        <v>100.80017852783203</v>
      </c>
      <c r="AB22" s="1">
        <v>0.5</v>
      </c>
      <c r="AC22">
        <f t="shared" si="11"/>
        <v>28.677392391219872</v>
      </c>
      <c r="AD22">
        <f t="shared" si="12"/>
        <v>2.3405266342033331</v>
      </c>
      <c r="AE22">
        <f t="shared" si="13"/>
        <v>1.2777218457684918</v>
      </c>
      <c r="AF22">
        <f t="shared" si="14"/>
        <v>22.111379623413086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22.791179656982422</v>
      </c>
      <c r="AL22" s="1">
        <v>22.111379623413086</v>
      </c>
      <c r="AM22" s="1">
        <v>23.019584655761719</v>
      </c>
      <c r="AN22" s="1">
        <v>400.12179565429688</v>
      </c>
      <c r="AO22" s="1">
        <v>398.24697875976563</v>
      </c>
      <c r="AP22" s="1">
        <v>12.892452239990234</v>
      </c>
      <c r="AQ22" s="1">
        <v>13.816123008728027</v>
      </c>
      <c r="AR22" s="1">
        <v>46.715030670166016</v>
      </c>
      <c r="AS22" s="1">
        <v>50.061897277832031</v>
      </c>
      <c r="AT22" s="1">
        <v>499.78622436523438</v>
      </c>
      <c r="AU22" s="1">
        <v>100</v>
      </c>
      <c r="AV22" s="1">
        <v>6.0606911778450012E-2</v>
      </c>
      <c r="AW22" s="1">
        <v>100.88671112060547</v>
      </c>
      <c r="AX22" s="1">
        <v>0.4121156632900238</v>
      </c>
      <c r="AY22" s="1">
        <v>-7.3096215724945068E-2</v>
      </c>
      <c r="AZ22" s="1">
        <v>0.66666668653488159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2.4989311218261721</v>
      </c>
      <c r="BH22">
        <f t="shared" si="18"/>
        <v>2.340526634203333E-3</v>
      </c>
      <c r="BI22">
        <f t="shared" si="19"/>
        <v>295.26137962341306</v>
      </c>
      <c r="BJ22">
        <f t="shared" si="20"/>
        <v>295.9411796569824</v>
      </c>
      <c r="BK22">
        <f t="shared" si="21"/>
        <v>15.999999642372131</v>
      </c>
      <c r="BL22">
        <f t="shared" si="22"/>
        <v>-0.31880937253957331</v>
      </c>
      <c r="BM22">
        <f t="shared" si="23"/>
        <v>2.6715850565567867</v>
      </c>
      <c r="BN22">
        <f t="shared" si="24"/>
        <v>26.481040236934955</v>
      </c>
      <c r="BO22">
        <f t="shared" si="25"/>
        <v>12.664917228206928</v>
      </c>
      <c r="BP22">
        <f t="shared" si="26"/>
        <v>22.451279640197754</v>
      </c>
      <c r="BQ22">
        <f t="shared" si="27"/>
        <v>2.727422994501469</v>
      </c>
      <c r="BR22">
        <f t="shared" si="28"/>
        <v>0.18108040510252638</v>
      </c>
      <c r="BS22">
        <f t="shared" si="29"/>
        <v>1.3938632107882949</v>
      </c>
      <c r="BT22">
        <f t="shared" si="30"/>
        <v>1.3335597837131741</v>
      </c>
      <c r="BU22">
        <f t="shared" si="31"/>
        <v>0.11349326760406843</v>
      </c>
      <c r="BV22">
        <f t="shared" si="32"/>
        <v>36.055696824780647</v>
      </c>
      <c r="BW22">
        <f t="shared" si="33"/>
        <v>0.89740283904375417</v>
      </c>
      <c r="BX22">
        <f t="shared" si="34"/>
        <v>52.14162119023834</v>
      </c>
      <c r="BY22">
        <f t="shared" si="35"/>
        <v>397.70159562964767</v>
      </c>
      <c r="BZ22">
        <f t="shared" si="36"/>
        <v>4.9203696725454802E-3</v>
      </c>
      <c r="CA22">
        <f t="shared" si="37"/>
        <v>1591.9683227539063</v>
      </c>
      <c r="CB22">
        <f t="shared" si="38"/>
        <v>87.35631699562073</v>
      </c>
      <c r="CC22">
        <f t="shared" si="39"/>
        <v>1287.5714111328125</v>
      </c>
      <c r="CD22">
        <f t="shared" si="40"/>
        <v>0.89466566360746203</v>
      </c>
      <c r="CE22">
        <f t="shared" si="41"/>
        <v>0.41116967118073822</v>
      </c>
    </row>
    <row r="23" spans="1:83" x14ac:dyDescent="0.25">
      <c r="A23" s="1">
        <v>11</v>
      </c>
      <c r="B23" s="1" t="s">
        <v>106</v>
      </c>
      <c r="C23" s="1">
        <v>2054.0000022053719</v>
      </c>
      <c r="D23" s="1">
        <v>0</v>
      </c>
      <c r="E23">
        <f t="shared" si="0"/>
        <v>1.1741618869601431</v>
      </c>
      <c r="F23">
        <f t="shared" si="1"/>
        <v>0.15597682460051124</v>
      </c>
      <c r="G23">
        <f t="shared" si="2"/>
        <v>378.49297072308212</v>
      </c>
      <c r="H23" s="1">
        <v>43</v>
      </c>
      <c r="I23" s="1">
        <v>0</v>
      </c>
      <c r="J23" s="1">
        <v>350.17218017578125</v>
      </c>
      <c r="K23" s="1">
        <v>1942.1405029296875</v>
      </c>
      <c r="L23" s="1">
        <v>0</v>
      </c>
      <c r="M23" s="1">
        <v>1306.156494140625</v>
      </c>
      <c r="N23" s="1">
        <v>422.88613891601563</v>
      </c>
      <c r="O23">
        <f t="shared" si="3"/>
        <v>0.81969781298132027</v>
      </c>
      <c r="P23">
        <f t="shared" si="4"/>
        <v>1</v>
      </c>
      <c r="Q23">
        <f t="shared" si="5"/>
        <v>0.67623623906241792</v>
      </c>
      <c r="R23" s="1">
        <v>-1</v>
      </c>
      <c r="S23" s="1">
        <v>0.87</v>
      </c>
      <c r="T23" s="1">
        <v>0.92</v>
      </c>
      <c r="U23" s="1">
        <v>6.6824121475219727</v>
      </c>
      <c r="V23">
        <f t="shared" si="6"/>
        <v>0.87334120607376098</v>
      </c>
      <c r="W23">
        <f t="shared" si="7"/>
        <v>4.978951804494422E-2</v>
      </c>
      <c r="X23">
        <f t="shared" si="8"/>
        <v>0.67623623906241792</v>
      </c>
      <c r="Y23">
        <f t="shared" si="9"/>
        <v>0.32746549893259058</v>
      </c>
      <c r="Z23">
        <f t="shared" si="10"/>
        <v>0.48691256495072821</v>
      </c>
      <c r="AA23" s="1">
        <v>48.819625854492188</v>
      </c>
      <c r="AB23" s="1">
        <v>0.5</v>
      </c>
      <c r="AC23">
        <f t="shared" si="11"/>
        <v>14.416068699139666</v>
      </c>
      <c r="AD23">
        <f t="shared" si="12"/>
        <v>2.1041346704612387</v>
      </c>
      <c r="AE23">
        <f t="shared" si="13"/>
        <v>1.3553959091843006</v>
      </c>
      <c r="AF23">
        <f t="shared" si="14"/>
        <v>22.56501579284668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22.774368286132813</v>
      </c>
      <c r="AL23" s="1">
        <v>22.56501579284668</v>
      </c>
      <c r="AM23" s="1">
        <v>23.012758255004883</v>
      </c>
      <c r="AN23" s="1">
        <v>400.03079223632813</v>
      </c>
      <c r="AO23" s="1">
        <v>399.22442626953125</v>
      </c>
      <c r="AP23" s="1">
        <v>12.956833839416504</v>
      </c>
      <c r="AQ23" s="1">
        <v>13.787596702575684</v>
      </c>
      <c r="AR23" s="1">
        <v>46.994590759277344</v>
      </c>
      <c r="AS23" s="1">
        <v>50.007778167724609</v>
      </c>
      <c r="AT23" s="1">
        <v>499.57064819335938</v>
      </c>
      <c r="AU23" s="1">
        <v>50</v>
      </c>
      <c r="AV23" s="1">
        <v>0.33826526999473572</v>
      </c>
      <c r="AW23" s="1">
        <v>100.88328552246094</v>
      </c>
      <c r="AX23" s="1">
        <v>0.44408893585205078</v>
      </c>
      <c r="AY23" s="1">
        <v>-7.4593916535377502E-2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2.4978532409667964</v>
      </c>
      <c r="BH23">
        <f t="shared" si="18"/>
        <v>2.1041346704612387E-3</v>
      </c>
      <c r="BI23">
        <f t="shared" si="19"/>
        <v>295.71501579284666</v>
      </c>
      <c r="BJ23">
        <f t="shared" si="20"/>
        <v>295.92436828613279</v>
      </c>
      <c r="BK23">
        <f t="shared" si="21"/>
        <v>7.9999998211860657</v>
      </c>
      <c r="BL23">
        <f t="shared" si="22"/>
        <v>-0.32997415339675634</v>
      </c>
      <c r="BM23">
        <f t="shared" si="23"/>
        <v>2.7463339639987843</v>
      </c>
      <c r="BN23">
        <f t="shared" si="24"/>
        <v>27.222883848160684</v>
      </c>
      <c r="BO23">
        <f t="shared" si="25"/>
        <v>13.435287145585001</v>
      </c>
      <c r="BP23">
        <f t="shared" si="26"/>
        <v>22.669692039489746</v>
      </c>
      <c r="BQ23">
        <f t="shared" si="27"/>
        <v>2.7638398265911688</v>
      </c>
      <c r="BR23">
        <f t="shared" si="28"/>
        <v>0.15340117863792471</v>
      </c>
      <c r="BS23">
        <f t="shared" si="29"/>
        <v>1.3909380548144836</v>
      </c>
      <c r="BT23">
        <f t="shared" si="30"/>
        <v>1.3729017717766852</v>
      </c>
      <c r="BU23">
        <f t="shared" si="31"/>
        <v>9.610386265029558E-2</v>
      </c>
      <c r="BV23">
        <f t="shared" si="32"/>
        <v>38.183614433701145</v>
      </c>
      <c r="BW23">
        <f t="shared" si="33"/>
        <v>0.94807067358034713</v>
      </c>
      <c r="BX23">
        <f t="shared" si="34"/>
        <v>50.445930271813168</v>
      </c>
      <c r="BY23">
        <f t="shared" si="35"/>
        <v>399.05379479530086</v>
      </c>
      <c r="BZ23">
        <f t="shared" si="36"/>
        <v>1.484303355836912E-3</v>
      </c>
      <c r="CA23">
        <f t="shared" si="37"/>
        <v>1591.9683227539063</v>
      </c>
      <c r="CB23">
        <f t="shared" si="38"/>
        <v>43.667060303688046</v>
      </c>
      <c r="CC23">
        <f t="shared" si="39"/>
        <v>1306.156494140625</v>
      </c>
      <c r="CD23">
        <f t="shared" si="40"/>
        <v>0.92393812568047173</v>
      </c>
      <c r="CE23">
        <f t="shared" si="41"/>
        <v>0.39949539177317905</v>
      </c>
    </row>
    <row r="24" spans="1:83" x14ac:dyDescent="0.25">
      <c r="A24" s="1">
        <v>12</v>
      </c>
      <c r="B24" s="1" t="s">
        <v>107</v>
      </c>
      <c r="C24" s="1">
        <v>2145.5000022398308</v>
      </c>
      <c r="D24" s="1">
        <v>0</v>
      </c>
      <c r="E24">
        <f t="shared" si="0"/>
        <v>-1.8493918265160718</v>
      </c>
      <c r="F24">
        <f t="shared" si="1"/>
        <v>0.13607290001875993</v>
      </c>
      <c r="G24">
        <f t="shared" si="2"/>
        <v>413.51765824953009</v>
      </c>
      <c r="H24" s="1">
        <v>44</v>
      </c>
      <c r="I24" s="1">
        <v>0</v>
      </c>
      <c r="J24" s="1">
        <v>350.17218017578125</v>
      </c>
      <c r="K24" s="1">
        <v>1942.1405029296875</v>
      </c>
      <c r="L24" s="1">
        <v>0</v>
      </c>
      <c r="M24" s="1">
        <v>1385.3001708984375</v>
      </c>
      <c r="N24" s="1">
        <v>370.20880126953125</v>
      </c>
      <c r="O24">
        <f t="shared" si="3"/>
        <v>0.81969781298132027</v>
      </c>
      <c r="P24">
        <f t="shared" si="4"/>
        <v>1</v>
      </c>
      <c r="Q24">
        <f t="shared" si="5"/>
        <v>0.73275914560132338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0.73275914560132338</v>
      </c>
      <c r="Y24">
        <f t="shared" si="9"/>
        <v>0.28671475168313793</v>
      </c>
      <c r="Z24">
        <f t="shared" si="10"/>
        <v>0.40196366370915176</v>
      </c>
      <c r="AA24" s="1">
        <v>0.12839342653751373</v>
      </c>
      <c r="AB24" s="1">
        <v>0.5</v>
      </c>
      <c r="AC24">
        <f t="shared" si="11"/>
        <v>4.0925434025747859E-2</v>
      </c>
      <c r="AD24">
        <f t="shared" si="12"/>
        <v>1.8281161892305982</v>
      </c>
      <c r="AE24">
        <f t="shared" si="13"/>
        <v>1.3471667737433777</v>
      </c>
      <c r="AF24">
        <f t="shared" si="14"/>
        <v>22.463724136352539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22.730310440063477</v>
      </c>
      <c r="AL24" s="1">
        <v>22.463724136352539</v>
      </c>
      <c r="AM24" s="1">
        <v>23.021177291870117</v>
      </c>
      <c r="AN24" s="1">
        <v>399.9091796875</v>
      </c>
      <c r="AO24" s="1">
        <v>400.35614013671875</v>
      </c>
      <c r="AP24" s="1">
        <v>12.981105804443359</v>
      </c>
      <c r="AQ24" s="1">
        <v>13.702272415161133</v>
      </c>
      <c r="AR24" s="1">
        <v>47.208229064941406</v>
      </c>
      <c r="AS24" s="1">
        <v>49.830886840820313</v>
      </c>
      <c r="AT24" s="1">
        <v>500.04168701171875</v>
      </c>
      <c r="AU24" s="1">
        <v>0</v>
      </c>
      <c r="AV24" s="1">
        <v>3.8055691868066788E-2</v>
      </c>
      <c r="AW24" s="1">
        <v>100.88252258300781</v>
      </c>
      <c r="AX24" s="1">
        <v>0.39104175567626953</v>
      </c>
      <c r="AY24" s="1">
        <v>-7.6538361608982086E-2</v>
      </c>
      <c r="AZ24" s="1">
        <v>0.66666668653488159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2.5002084350585934</v>
      </c>
      <c r="BH24">
        <f t="shared" si="18"/>
        <v>1.8281161892305981E-3</v>
      </c>
      <c r="BI24">
        <f t="shared" si="19"/>
        <v>295.61372413635252</v>
      </c>
      <c r="BJ24">
        <f t="shared" si="20"/>
        <v>295.88031044006345</v>
      </c>
      <c r="BK24">
        <f t="shared" si="21"/>
        <v>0</v>
      </c>
      <c r="BL24">
        <f t="shared" si="22"/>
        <v>-0.31074513837011336</v>
      </c>
      <c r="BM24">
        <f t="shared" si="23"/>
        <v>2.7294865801043957</v>
      </c>
      <c r="BN24">
        <f t="shared" si="24"/>
        <v>27.056089699368183</v>
      </c>
      <c r="BO24">
        <f t="shared" si="25"/>
        <v>13.35381728420705</v>
      </c>
      <c r="BP24">
        <f t="shared" si="26"/>
        <v>22.597017288208008</v>
      </c>
      <c r="BQ24">
        <f t="shared" si="27"/>
        <v>2.751675508997363</v>
      </c>
      <c r="BR24">
        <f t="shared" si="28"/>
        <v>0.13410852045538471</v>
      </c>
      <c r="BS24">
        <f t="shared" si="29"/>
        <v>1.382319806361018</v>
      </c>
      <c r="BT24">
        <f t="shared" si="30"/>
        <v>1.369355702636345</v>
      </c>
      <c r="BU24">
        <f t="shared" si="31"/>
        <v>8.3992126412056473E-2</v>
      </c>
      <c r="BV24">
        <f t="shared" si="32"/>
        <v>41.716704496830722</v>
      </c>
      <c r="BW24">
        <f t="shared" si="33"/>
        <v>1.032874525437069</v>
      </c>
      <c r="BX24">
        <f t="shared" si="34"/>
        <v>50.344526918242479</v>
      </c>
      <c r="BY24">
        <f t="shared" si="35"/>
        <v>400.62489733050325</v>
      </c>
      <c r="BZ24">
        <f t="shared" si="36"/>
        <v>-2.3240382016399192E-3</v>
      </c>
      <c r="CA24">
        <f t="shared" si="37"/>
        <v>1591.9683227539063</v>
      </c>
      <c r="CB24">
        <f t="shared" si="38"/>
        <v>0</v>
      </c>
      <c r="CC24">
        <f t="shared" si="39"/>
        <v>1385.3001708984375</v>
      </c>
      <c r="CD24">
        <f t="shared" si="40"/>
        <v>0.98064333949682703</v>
      </c>
      <c r="CE24">
        <f t="shared" si="41"/>
        <v>0.34978103777089348</v>
      </c>
    </row>
    <row r="25" spans="1:83" x14ac:dyDescent="0.25">
      <c r="A25" s="1">
        <v>13</v>
      </c>
      <c r="B25" s="1" t="s">
        <v>108</v>
      </c>
      <c r="C25" s="1">
        <v>3387.5000023087487</v>
      </c>
      <c r="D25" s="1">
        <v>0</v>
      </c>
      <c r="E25">
        <f t="shared" si="0"/>
        <v>-1.6499638828474403</v>
      </c>
      <c r="F25">
        <f t="shared" si="1"/>
        <v>5.0465367769602899E-2</v>
      </c>
      <c r="G25">
        <f t="shared" si="2"/>
        <v>442.68108037710596</v>
      </c>
      <c r="H25" s="1">
        <v>44</v>
      </c>
      <c r="I25" s="1">
        <v>0</v>
      </c>
      <c r="J25" s="1">
        <v>350.17218017578125</v>
      </c>
      <c r="K25" s="1">
        <v>1942.1405029296875</v>
      </c>
      <c r="L25" s="1">
        <v>0</v>
      </c>
      <c r="M25" s="1">
        <v>1385.3001708984375</v>
      </c>
      <c r="N25" s="1">
        <v>370.20880126953125</v>
      </c>
      <c r="O25">
        <f t="shared" si="3"/>
        <v>0.81969781298132027</v>
      </c>
      <c r="P25">
        <f t="shared" si="4"/>
        <v>1</v>
      </c>
      <c r="Q25">
        <f t="shared" si="5"/>
        <v>0.73275914560132338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0.73275914560132338</v>
      </c>
      <c r="Y25">
        <f t="shared" si="9"/>
        <v>0.28671475168313793</v>
      </c>
      <c r="Z25">
        <f>($K$25-M25)/M25</f>
        <v>0.40196366370915176</v>
      </c>
      <c r="AA25" s="1">
        <v>0.12839342653751373</v>
      </c>
      <c r="AB25" s="1">
        <v>0.5</v>
      </c>
      <c r="AC25">
        <f t="shared" si="11"/>
        <v>4.0925434025747859E-2</v>
      </c>
      <c r="AD25">
        <f t="shared" si="12"/>
        <v>0.77340830629749813</v>
      </c>
      <c r="AE25">
        <f t="shared" si="13"/>
        <v>1.5229448378848254</v>
      </c>
      <c r="AF25">
        <f t="shared" si="14"/>
        <v>22.867145538330078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22.667654037475586</v>
      </c>
      <c r="AL25" s="1">
        <v>22.867145538330078</v>
      </c>
      <c r="AM25" s="1">
        <v>23.0057373046875</v>
      </c>
      <c r="AN25" s="1">
        <v>399.97470092773438</v>
      </c>
      <c r="AO25" s="1">
        <v>400.51177978515625</v>
      </c>
      <c r="AP25" s="1">
        <v>12.325676918029785</v>
      </c>
      <c r="AQ25" s="1">
        <v>12.63170051574707</v>
      </c>
      <c r="AR25" s="1">
        <v>44.990570068359375</v>
      </c>
      <c r="AS25" s="1">
        <v>46.107601165771484</v>
      </c>
      <c r="AT25" s="1">
        <v>499.07186889648438</v>
      </c>
      <c r="AU25" s="1">
        <v>0</v>
      </c>
      <c r="AV25" s="1">
        <v>0.37350684404373169</v>
      </c>
      <c r="AW25" s="1">
        <v>100.871826171875</v>
      </c>
      <c r="AX25" s="1">
        <v>0.34804859757423401</v>
      </c>
      <c r="AY25" s="1">
        <v>-6.4124956727027893E-2</v>
      </c>
      <c r="AZ25" s="1">
        <v>1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2.4953593444824218</v>
      </c>
      <c r="BH25">
        <f t="shared" si="18"/>
        <v>7.7340830629749817E-4</v>
      </c>
      <c r="BI25">
        <f t="shared" si="19"/>
        <v>296.01714553833006</v>
      </c>
      <c r="BJ25">
        <f t="shared" si="20"/>
        <v>295.81765403747556</v>
      </c>
      <c r="BK25">
        <f t="shared" si="21"/>
        <v>0</v>
      </c>
      <c r="BL25">
        <f t="shared" si="22"/>
        <v>-0.14538410003681027</v>
      </c>
      <c r="BM25">
        <f t="shared" si="23"/>
        <v>2.7971275365644477</v>
      </c>
      <c r="BN25">
        <f t="shared" si="24"/>
        <v>27.729522134341419</v>
      </c>
      <c r="BO25">
        <f t="shared" si="25"/>
        <v>15.097821618594349</v>
      </c>
      <c r="BP25">
        <f t="shared" si="26"/>
        <v>22.767399787902832</v>
      </c>
      <c r="BQ25">
        <f t="shared" si="27"/>
        <v>2.7802683137574946</v>
      </c>
      <c r="BR25">
        <f t="shared" si="28"/>
        <v>5.0192701504649322E-2</v>
      </c>
      <c r="BS25">
        <f t="shared" si="29"/>
        <v>1.2741826986796223</v>
      </c>
      <c r="BT25">
        <f t="shared" si="30"/>
        <v>1.5060856150778723</v>
      </c>
      <c r="BU25">
        <f t="shared" si="31"/>
        <v>3.1394822378677488E-2</v>
      </c>
      <c r="BV25">
        <f t="shared" si="32"/>
        <v>44.654048989377252</v>
      </c>
      <c r="BW25">
        <f t="shared" si="33"/>
        <v>1.1052885401137771</v>
      </c>
      <c r="BX25">
        <f t="shared" si="34"/>
        <v>44.732094788478506</v>
      </c>
      <c r="BY25">
        <f t="shared" si="35"/>
        <v>400.75155572481486</v>
      </c>
      <c r="BZ25">
        <f t="shared" si="36"/>
        <v>-1.8416981731139814E-3</v>
      </c>
      <c r="CA25">
        <f t="shared" si="37"/>
        <v>1591.9683227539063</v>
      </c>
      <c r="CB25">
        <f t="shared" si="38"/>
        <v>0</v>
      </c>
      <c r="CC25">
        <f t="shared" si="39"/>
        <v>1385.3001708984375</v>
      </c>
      <c r="CD25">
        <f t="shared" si="40"/>
        <v>0.98064333949682703</v>
      </c>
      <c r="CE25">
        <f t="shared" si="41"/>
        <v>0.34978103777089348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2020_02_03_1800_1_basil_11_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2020-02-06T10:55:09Z</dcterms:created>
  <dcterms:modified xsi:type="dcterms:W3CDTF">2020-02-13T09:41:04Z</dcterms:modified>
</cp:coreProperties>
</file>